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720" activeTab="2"/>
  </bookViews>
  <sheets>
    <sheet name="계산식-1억미만" sheetId="17" r:id="rId1"/>
    <sheet name="계산식-1억~3억미만" sheetId="1" r:id="rId2"/>
    <sheet name="계산식-3억이상" sheetId="18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17" l="1"/>
  <c r="O25" i="17" s="1"/>
  <c r="O26" i="17" s="1"/>
  <c r="S24" i="17"/>
  <c r="S25" i="17" s="1"/>
  <c r="S26" i="17" s="1"/>
  <c r="O9" i="17" l="1"/>
  <c r="S25" i="18"/>
  <c r="S26" i="18" s="1"/>
  <c r="S27" i="18" s="1"/>
  <c r="O25" i="18"/>
  <c r="O26" i="18" s="1"/>
  <c r="O27" i="18" s="1"/>
  <c r="G20" i="18"/>
  <c r="K20" i="18" s="1"/>
  <c r="G12" i="18" s="1"/>
  <c r="G18" i="17"/>
  <c r="K18" i="17" s="1"/>
  <c r="G10" i="17" s="1"/>
  <c r="S25" i="1"/>
  <c r="S26" i="1" s="1"/>
  <c r="O25" i="1"/>
  <c r="O26" i="1" s="1"/>
  <c r="O10" i="18" l="1"/>
  <c r="O12" i="18"/>
  <c r="O10" i="17"/>
  <c r="R9" i="17" s="1"/>
  <c r="G10" i="18"/>
  <c r="I9" i="18" s="1"/>
  <c r="G9" i="17"/>
  <c r="I9" i="17" s="1"/>
  <c r="G20" i="17"/>
  <c r="G22" i="18"/>
  <c r="O27" i="1"/>
  <c r="S27" i="1"/>
  <c r="R10" i="18" l="1"/>
  <c r="G10" i="1"/>
  <c r="O10" i="1"/>
  <c r="G19" i="1"/>
  <c r="G21" i="1" l="1"/>
  <c r="K19" i="1" l="1"/>
  <c r="G11" i="1" s="1"/>
  <c r="I9" i="1" l="1"/>
  <c r="O11" i="1"/>
  <c r="R9" i="1" s="1"/>
</calcChain>
</file>

<file path=xl/sharedStrings.xml><?xml version="1.0" encoding="utf-8"?>
<sst xmlns="http://schemas.openxmlformats.org/spreadsheetml/2006/main" count="203" uniqueCount="87">
  <si>
    <t>↓</t>
    <phoneticPr fontId="1" type="noConversion"/>
  </si>
  <si>
    <t>투찰율</t>
    <phoneticPr fontId="1" type="noConversion"/>
  </si>
  <si>
    <t>-</t>
    <phoneticPr fontId="1" type="noConversion"/>
  </si>
  <si>
    <t>x</t>
    <phoneticPr fontId="1" type="noConversion"/>
  </si>
  <si>
    <t>=</t>
    <phoneticPr fontId="1" type="noConversion"/>
  </si>
  <si>
    <t>입찰가격 :</t>
    <phoneticPr fontId="1" type="noConversion"/>
  </si>
  <si>
    <t>예정가격 :</t>
    <phoneticPr fontId="1" type="noConversion"/>
  </si>
  <si>
    <t>◎</t>
    <phoneticPr fontId="1" type="noConversion"/>
  </si>
  <si>
    <t>산림사업수행실적</t>
    <phoneticPr fontId="1" type="noConversion"/>
  </si>
  <si>
    <t>경영상태평가</t>
    <phoneticPr fontId="1" type="noConversion"/>
  </si>
  <si>
    <t>입찰가격평가</t>
    <phoneticPr fontId="1" type="noConversion"/>
  </si>
  <si>
    <t>최종평가 점수</t>
    <phoneticPr fontId="1" type="noConversion"/>
  </si>
  <si>
    <t>입찰가격평가 계산법</t>
    <phoneticPr fontId="1" type="noConversion"/>
  </si>
  <si>
    <r>
      <t xml:space="preserve">(입찰가격은 예정가격 </t>
    </r>
    <r>
      <rPr>
        <sz val="12"/>
        <color rgb="FF0070C0"/>
        <rFont val="맑은 고딕"/>
        <family val="3"/>
        <charset val="129"/>
        <scheme val="minor"/>
      </rPr>
      <t>이하</t>
    </r>
    <r>
      <rPr>
        <sz val="12"/>
        <color theme="1"/>
        <rFont val="맑은 고딕"/>
        <family val="2"/>
        <charset val="129"/>
        <scheme val="minor"/>
      </rPr>
      <t>여야 한다.)</t>
    </r>
    <phoneticPr fontId="1" type="noConversion"/>
  </si>
  <si>
    <r>
      <t>투찰율이</t>
    </r>
    <r>
      <rPr>
        <b/>
        <sz val="14"/>
        <color theme="1"/>
        <rFont val="맑은 고딕"/>
        <family val="3"/>
        <charset val="129"/>
        <scheme val="minor"/>
      </rPr>
      <t xml:space="preserve"> 88.25%</t>
    </r>
    <r>
      <rPr>
        <sz val="14"/>
        <color rgb="FFFF0000"/>
        <rFont val="맑은 고딕"/>
        <family val="3"/>
        <charset val="129"/>
        <scheme val="minor"/>
      </rPr>
      <t xml:space="preserve"> 이상</t>
    </r>
    <r>
      <rPr>
        <sz val="14"/>
        <color theme="1"/>
        <rFont val="맑은 고딕"/>
        <family val="2"/>
        <charset val="129"/>
        <scheme val="minor"/>
      </rPr>
      <t>인 경우</t>
    </r>
    <r>
      <rPr>
        <b/>
        <sz val="14"/>
        <color theme="1"/>
        <rFont val="맑은 고딕"/>
        <family val="3"/>
        <charset val="129"/>
        <scheme val="minor"/>
      </rPr>
      <t xml:space="preserve"> 85점</t>
    </r>
    <r>
      <rPr>
        <sz val="14"/>
        <color theme="1"/>
        <rFont val="맑은 고딕"/>
        <family val="2"/>
        <charset val="129"/>
        <scheme val="minor"/>
      </rPr>
      <t>으로 한다.</t>
    </r>
    <phoneticPr fontId="1" type="noConversion"/>
  </si>
  <si>
    <r>
      <t>산림사업수행실적(5점) + 경영상태평가(5점) + 입찰가격평가(90점) = 100점,                    종합평점이</t>
    </r>
    <r>
      <rPr>
        <sz val="12"/>
        <color rgb="FFFF0000"/>
        <rFont val="맑은 고딕"/>
        <family val="3"/>
        <charset val="129"/>
        <scheme val="minor"/>
      </rPr>
      <t xml:space="preserve"> </t>
    </r>
    <r>
      <rPr>
        <b/>
        <sz val="12"/>
        <color rgb="FFFF0000"/>
        <rFont val="맑은 고딕"/>
        <family val="3"/>
        <charset val="129"/>
        <scheme val="minor"/>
      </rPr>
      <t>95점</t>
    </r>
    <r>
      <rPr>
        <sz val="12"/>
        <color rgb="FFFF0000"/>
        <rFont val="맑은 고딕"/>
        <family val="3"/>
        <charset val="129"/>
        <scheme val="minor"/>
      </rPr>
      <t xml:space="preserve"> 이상</t>
    </r>
    <r>
      <rPr>
        <sz val="12"/>
        <color theme="1"/>
        <rFont val="맑은 고딕"/>
        <family val="2"/>
        <charset val="129"/>
        <scheme val="minor"/>
      </rPr>
      <t xml:space="preserve">인 자를 </t>
    </r>
    <r>
      <rPr>
        <sz val="12"/>
        <color rgb="FFFF0000"/>
        <rFont val="맑은 고딕"/>
        <family val="3"/>
        <charset val="129"/>
        <scheme val="minor"/>
      </rPr>
      <t>낙찰자</t>
    </r>
    <r>
      <rPr>
        <sz val="12"/>
        <color theme="1"/>
        <rFont val="맑은 고딕"/>
        <family val="2"/>
        <charset val="129"/>
        <scheme val="minor"/>
      </rPr>
      <t>로 한다.</t>
    </r>
    <phoneticPr fontId="1" type="noConversion"/>
  </si>
  <si>
    <t>자기자본</t>
    <phoneticPr fontId="1" type="noConversion"/>
  </si>
  <si>
    <t>타인자본(부채)</t>
    <phoneticPr fontId="1" type="noConversion"/>
  </si>
  <si>
    <t>부채비율</t>
    <phoneticPr fontId="1" type="noConversion"/>
  </si>
  <si>
    <t>업종평균 부채비율</t>
    <phoneticPr fontId="1" type="noConversion"/>
  </si>
  <si>
    <t>100% 이상 130%미만</t>
    <phoneticPr fontId="1" type="noConversion"/>
  </si>
  <si>
    <t>100% 미만</t>
    <phoneticPr fontId="1" type="noConversion"/>
  </si>
  <si>
    <t>130%이상 160%미만</t>
    <phoneticPr fontId="1" type="noConversion"/>
  </si>
  <si>
    <t>160%이상 190미만</t>
    <phoneticPr fontId="1" type="noConversion"/>
  </si>
  <si>
    <t>190%이상</t>
    <phoneticPr fontId="1" type="noConversion"/>
  </si>
  <si>
    <t>최종결과값</t>
    <phoneticPr fontId="1" type="noConversion"/>
  </si>
  <si>
    <t>업종평균 유동비율</t>
    <phoneticPr fontId="1" type="noConversion"/>
  </si>
  <si>
    <t>유동자산</t>
    <phoneticPr fontId="1" type="noConversion"/>
  </si>
  <si>
    <t>유동부채</t>
    <phoneticPr fontId="1" type="noConversion"/>
  </si>
  <si>
    <t>100% 이상</t>
    <phoneticPr fontId="1" type="noConversion"/>
  </si>
  <si>
    <t>90% 이상 100%미만</t>
    <phoneticPr fontId="1" type="noConversion"/>
  </si>
  <si>
    <t>80%이상 90%미만</t>
    <phoneticPr fontId="1" type="noConversion"/>
  </si>
  <si>
    <t>70%이상 80미만</t>
    <phoneticPr fontId="1" type="noConversion"/>
  </si>
  <si>
    <t>70%미만</t>
    <phoneticPr fontId="1" type="noConversion"/>
  </si>
  <si>
    <t>부채비율에 따른 등급 기준</t>
    <phoneticPr fontId="1" type="noConversion"/>
  </si>
  <si>
    <t>유동비율에 따른 등급 기준</t>
    <phoneticPr fontId="1" type="noConversion"/>
  </si>
  <si>
    <t>부채비율 결과</t>
    <phoneticPr fontId="1" type="noConversion"/>
  </si>
  <si>
    <t>유동비율 결과</t>
    <phoneticPr fontId="1" type="noConversion"/>
  </si>
  <si>
    <r>
      <t>수행능력평가 (산림사업수행실적 (5점) + 경영상태평가(5점)
(</t>
    </r>
    <r>
      <rPr>
        <sz val="12"/>
        <color rgb="FFFF0000"/>
        <rFont val="맑은 고딕"/>
        <family val="3"/>
        <charset val="129"/>
        <scheme val="minor"/>
      </rPr>
      <t>재무비율 평가(5점)= 부채비율(2.5점) + 유동비율(2.5)</t>
    </r>
    <r>
      <rPr>
        <sz val="12"/>
        <color theme="1"/>
        <rFont val="맑은 고딕"/>
        <family val="2"/>
        <charset val="129"/>
        <scheme val="minor"/>
      </rPr>
      <t>)</t>
    </r>
    <phoneticPr fontId="1" type="noConversion"/>
  </si>
  <si>
    <t>(한국은행 기업경영평가최신)</t>
    <phoneticPr fontId="1" type="noConversion"/>
  </si>
  <si>
    <t>노란색 칸에만 입력하세요.</t>
    <phoneticPr fontId="1" type="noConversion"/>
  </si>
  <si>
    <t>입찰가격평가(입찰가 1억미만)</t>
    <phoneticPr fontId="1" type="noConversion"/>
  </si>
  <si>
    <r>
      <t>경영상태평가(10점) + 입찰가격평가(90점) = 100점,  
종합평점이</t>
    </r>
    <r>
      <rPr>
        <sz val="12"/>
        <color rgb="FFFF0000"/>
        <rFont val="맑은 고딕"/>
        <family val="3"/>
        <charset val="129"/>
        <scheme val="minor"/>
      </rPr>
      <t xml:space="preserve"> </t>
    </r>
    <r>
      <rPr>
        <b/>
        <sz val="12"/>
        <color rgb="FFFF0000"/>
        <rFont val="맑은 고딕"/>
        <family val="3"/>
        <charset val="129"/>
        <scheme val="minor"/>
      </rPr>
      <t>95점</t>
    </r>
    <r>
      <rPr>
        <sz val="12"/>
        <color rgb="FFFF0000"/>
        <rFont val="맑은 고딕"/>
        <family val="3"/>
        <charset val="129"/>
        <scheme val="minor"/>
      </rPr>
      <t xml:space="preserve"> 이상</t>
    </r>
    <r>
      <rPr>
        <sz val="12"/>
        <color theme="1"/>
        <rFont val="맑은 고딕"/>
        <family val="2"/>
        <charset val="129"/>
        <scheme val="minor"/>
      </rPr>
      <t xml:space="preserve">인 자를 </t>
    </r>
    <r>
      <rPr>
        <sz val="12"/>
        <color rgb="FFFF0000"/>
        <rFont val="맑은 고딕"/>
        <family val="3"/>
        <charset val="129"/>
        <scheme val="minor"/>
      </rPr>
      <t>낙찰자</t>
    </r>
    <r>
      <rPr>
        <sz val="12"/>
        <color theme="1"/>
        <rFont val="맑은 고딕"/>
        <family val="2"/>
        <charset val="129"/>
        <scheme val="minor"/>
      </rPr>
      <t>로 한다.</t>
    </r>
    <phoneticPr fontId="1" type="noConversion"/>
  </si>
  <si>
    <t>영업기간 (입찰가 3억이상 사업 대상)</t>
    <phoneticPr fontId="1" type="noConversion"/>
  </si>
  <si>
    <t>영업기간 (1점)</t>
    <phoneticPr fontId="1" type="noConversion"/>
  </si>
  <si>
    <t>1년이상</t>
    <phoneticPr fontId="1" type="noConversion"/>
  </si>
  <si>
    <t>6개월미만</t>
    <phoneticPr fontId="1" type="noConversion"/>
  </si>
  <si>
    <t>입찰가격평가(입찰가 3억이상)</t>
    <phoneticPr fontId="1" type="noConversion"/>
  </si>
  <si>
    <t>재무비율평가(9점) = 부채비율(4.5점) + 유동비율(4.5점)</t>
    <phoneticPr fontId="1" type="noConversion"/>
  </si>
  <si>
    <t>6개월이상 1년미만</t>
    <phoneticPr fontId="1" type="noConversion"/>
  </si>
  <si>
    <t>경영상태평가(10점)=부채비율(5점) + 유동비율(5점)</t>
    <phoneticPr fontId="1" type="noConversion"/>
  </si>
  <si>
    <r>
      <t>투찰율이</t>
    </r>
    <r>
      <rPr>
        <b/>
        <sz val="14"/>
        <color theme="1"/>
        <rFont val="맑은 고딕"/>
        <family val="3"/>
        <charset val="129"/>
        <scheme val="minor"/>
      </rPr>
      <t xml:space="preserve"> 88.25%</t>
    </r>
    <r>
      <rPr>
        <sz val="14"/>
        <color rgb="FFFF0000"/>
        <rFont val="맑은 고딕"/>
        <family val="3"/>
        <charset val="129"/>
        <scheme val="minor"/>
      </rPr>
      <t xml:space="preserve"> 이상</t>
    </r>
    <r>
      <rPr>
        <sz val="14"/>
        <color theme="1"/>
        <rFont val="맑은 고딕"/>
        <family val="2"/>
        <charset val="129"/>
        <scheme val="minor"/>
      </rPr>
      <t>인 경우</t>
    </r>
    <r>
      <rPr>
        <b/>
        <sz val="14"/>
        <color theme="1"/>
        <rFont val="맑은 고딕"/>
        <family val="3"/>
        <charset val="129"/>
        <scheme val="minor"/>
      </rPr>
      <t xml:space="preserve"> 75점</t>
    </r>
    <r>
      <rPr>
        <sz val="14"/>
        <color theme="1"/>
        <rFont val="맑은 고딕"/>
        <family val="2"/>
        <charset val="129"/>
        <scheme val="minor"/>
      </rPr>
      <t>으로 한다.</t>
    </r>
    <phoneticPr fontId="1" type="noConversion"/>
  </si>
  <si>
    <t>산림사업수행실적</t>
  </si>
  <si>
    <t>경영상태평가</t>
  </si>
  <si>
    <t>입찰가격평가</t>
  </si>
  <si>
    <t>산림사업수행실적</t>
    <phoneticPr fontId="1" type="noConversion"/>
  </si>
  <si>
    <t>경영상태평가</t>
    <phoneticPr fontId="1" type="noConversion"/>
  </si>
  <si>
    <t>입찰가격평가</t>
    <phoneticPr fontId="1" type="noConversion"/>
  </si>
  <si>
    <t>평    점</t>
    <phoneticPr fontId="1" type="noConversion"/>
  </si>
  <si>
    <t>유동비율</t>
    <phoneticPr fontId="1" type="noConversion"/>
  </si>
  <si>
    <t>최종평가 점수</t>
    <phoneticPr fontId="1" type="noConversion"/>
  </si>
  <si>
    <t>평  점</t>
    <phoneticPr fontId="1" type="noConversion"/>
  </si>
  <si>
    <t>등   급</t>
    <phoneticPr fontId="1" type="noConversion"/>
  </si>
  <si>
    <t>1.신용평가등급방법</t>
    <phoneticPr fontId="1" type="noConversion"/>
  </si>
  <si>
    <t>2.재무비율평가방법</t>
    <phoneticPr fontId="1" type="noConversion"/>
  </si>
  <si>
    <t>1.의 신용평가 등급표(업체의 등급에 해당하는 평점을 '경영상태평가'칸에 기입</t>
    <phoneticPr fontId="1" type="noConversion"/>
  </si>
  <si>
    <r>
      <rPr>
        <b/>
        <sz val="16"/>
        <color theme="1"/>
        <rFont val="바탕"/>
        <family val="1"/>
        <charset val="129"/>
      </rPr>
      <t>◈</t>
    </r>
    <r>
      <rPr>
        <b/>
        <sz val="13.6"/>
        <color theme="1"/>
        <rFont val="맑은 고딕"/>
        <family val="3"/>
        <charset val="129"/>
      </rPr>
      <t xml:space="preserve"> 1.신용평가등급, 2.재무비율평가 중 하나 선택하여 이용</t>
    </r>
    <phoneticPr fontId="1" type="noConversion"/>
  </si>
  <si>
    <r>
      <rPr>
        <b/>
        <sz val="13"/>
        <color theme="1"/>
        <rFont val="바탕"/>
        <family val="1"/>
        <charset val="129"/>
      </rPr>
      <t>◎</t>
    </r>
    <r>
      <rPr>
        <b/>
        <sz val="13"/>
        <color theme="1"/>
        <rFont val="맑은 고딕"/>
        <family val="3"/>
        <charset val="129"/>
      </rPr>
      <t xml:space="preserve"> 영림단은 </t>
    </r>
    <r>
      <rPr>
        <b/>
        <sz val="13"/>
        <color theme="1"/>
        <rFont val="바탕"/>
        <family val="1"/>
        <charset val="129"/>
      </rPr>
      <t>③</t>
    </r>
    <r>
      <rPr>
        <b/>
        <sz val="13"/>
        <color theme="1"/>
        <rFont val="맑은 고딕"/>
        <family val="3"/>
        <charset val="129"/>
      </rPr>
      <t>기업신용평가등급에 해당</t>
    </r>
    <phoneticPr fontId="1" type="noConversion"/>
  </si>
  <si>
    <t>입찰가격평가(입찰가 1억 ~3억 미만)</t>
    <phoneticPr fontId="1" type="noConversion"/>
  </si>
  <si>
    <t>평   점</t>
    <phoneticPr fontId="1" type="noConversion"/>
  </si>
  <si>
    <t>1. 신용평가등급방법</t>
    <phoneticPr fontId="1" type="noConversion"/>
  </si>
  <si>
    <t>2. 재무비율평가방법</t>
    <phoneticPr fontId="1" type="noConversion"/>
  </si>
  <si>
    <t>경영상태평가</t>
    <phoneticPr fontId="1" type="noConversion"/>
  </si>
  <si>
    <t>입찰가격평가</t>
    <phoneticPr fontId="1" type="noConversion"/>
  </si>
  <si>
    <t>등   급</t>
    <phoneticPr fontId="1" type="noConversion"/>
  </si>
  <si>
    <t>평  점</t>
    <phoneticPr fontId="1" type="noConversion"/>
  </si>
  <si>
    <r>
      <rPr>
        <sz val="14"/>
        <color rgb="FFFF0000"/>
        <rFont val="바탕"/>
        <family val="1"/>
        <charset val="129"/>
      </rPr>
      <t>★</t>
    </r>
    <r>
      <rPr>
        <sz val="14"/>
        <color rgb="FFFF0000"/>
        <rFont val="맑은 고딕"/>
        <family val="3"/>
        <charset val="129"/>
      </rPr>
      <t xml:space="preserve"> 업종평균 유동비율은 관리소마다 상이하므로 공고문 확인 必</t>
    </r>
    <phoneticPr fontId="1" type="noConversion"/>
  </si>
  <si>
    <t>최종평가 점수</t>
    <phoneticPr fontId="1" type="noConversion"/>
  </si>
  <si>
    <t>최종평가  점수</t>
    <phoneticPr fontId="1" type="noConversion"/>
  </si>
  <si>
    <t>평   점</t>
    <phoneticPr fontId="1" type="noConversion"/>
  </si>
  <si>
    <t>기  간</t>
    <phoneticPr fontId="1" type="noConversion"/>
  </si>
  <si>
    <t>영  업  기  간</t>
    <phoneticPr fontId="1" type="noConversion"/>
  </si>
  <si>
    <t>영 업 기 간</t>
    <phoneticPr fontId="1" type="noConversion"/>
  </si>
  <si>
    <t>영 업 기 간</t>
    <phoneticPr fontId="1" type="noConversion"/>
  </si>
  <si>
    <r>
      <t>산림사업수행실적(10점) + 경영상태평가(9점) + 영업기간(1점) +  입찰가격평가(80점)                = 100점, 
종합평점이</t>
    </r>
    <r>
      <rPr>
        <sz val="12"/>
        <color rgb="FFFF0000"/>
        <rFont val="맑은 고딕"/>
        <family val="3"/>
        <charset val="129"/>
        <scheme val="minor"/>
      </rPr>
      <t xml:space="preserve"> </t>
    </r>
    <r>
      <rPr>
        <b/>
        <sz val="12"/>
        <color rgb="FFFF0000"/>
        <rFont val="맑은 고딕"/>
        <family val="3"/>
        <charset val="129"/>
        <scheme val="minor"/>
      </rPr>
      <t>95점</t>
    </r>
    <r>
      <rPr>
        <sz val="12"/>
        <color rgb="FFFF0000"/>
        <rFont val="맑은 고딕"/>
        <family val="3"/>
        <charset val="129"/>
        <scheme val="minor"/>
      </rPr>
      <t xml:space="preserve"> 이상</t>
    </r>
    <r>
      <rPr>
        <sz val="12"/>
        <color theme="1"/>
        <rFont val="맑은 고딕"/>
        <family val="2"/>
        <charset val="129"/>
        <scheme val="minor"/>
      </rPr>
      <t xml:space="preserve">인 자를 </t>
    </r>
    <r>
      <rPr>
        <sz val="12"/>
        <color rgb="FFFF0000"/>
        <rFont val="맑은 고딕"/>
        <family val="3"/>
        <charset val="129"/>
        <scheme val="minor"/>
      </rPr>
      <t>낙찰자</t>
    </r>
    <r>
      <rPr>
        <sz val="12"/>
        <color theme="1"/>
        <rFont val="맑은 고딕"/>
        <family val="2"/>
        <charset val="129"/>
        <scheme val="minor"/>
      </rPr>
      <t>로 한다.</t>
    </r>
    <phoneticPr fontId="1" type="noConversion"/>
  </si>
  <si>
    <t>등   급</t>
    <phoneticPr fontId="1" type="noConversion"/>
  </si>
  <si>
    <t>평  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</si>
</sst>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0.0000"/>
    <numFmt numFmtId="177" formatCode="0.0"/>
    <numFmt numFmtId="178" formatCode="_-* #,##0_-;\-* #,##0_-;_-* &quot;-&quot;??_-;_-@_-"/>
    <numFmt numFmtId="179" formatCode="0.0_ "/>
  </numFmts>
  <fonts count="4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8"/>
      <color theme="1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</font>
    <font>
      <sz val="12"/>
      <color rgb="FFFF0000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sz val="12"/>
      <color rgb="FF0070C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6"/>
      <color theme="1"/>
      <name val="바탕"/>
      <family val="1"/>
      <charset val="129"/>
    </font>
    <font>
      <b/>
      <sz val="13.6"/>
      <color theme="1"/>
      <name val="맑은 고딕"/>
      <family val="3"/>
      <charset val="129"/>
    </font>
    <font>
      <b/>
      <sz val="13"/>
      <color theme="1"/>
      <name val="맑은 고딕"/>
      <family val="2"/>
      <charset val="129"/>
    </font>
    <font>
      <b/>
      <sz val="13"/>
      <color theme="1"/>
      <name val="바탕"/>
      <family val="1"/>
      <charset val="129"/>
    </font>
    <font>
      <b/>
      <sz val="13"/>
      <color theme="1"/>
      <name val="맑은 고딕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sz val="14"/>
      <color rgb="FFFF0000"/>
      <name val="맑은 고딕"/>
      <family val="2"/>
      <charset val="129"/>
    </font>
    <font>
      <sz val="14"/>
      <color rgb="FFFF0000"/>
      <name val="바탕"/>
      <family val="1"/>
      <charset val="129"/>
    </font>
    <font>
      <sz val="14"/>
      <color rgb="FFFF0000"/>
      <name val="맑은 고딕"/>
      <family val="3"/>
      <charset val="129"/>
    </font>
    <font>
      <sz val="22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100">
    <border>
      <left/>
      <right/>
      <top/>
      <bottom/>
      <diagonal/>
    </border>
    <border>
      <left style="thick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rgb="FF0070C0"/>
      </left>
      <right style="medium">
        <color indexed="64"/>
      </right>
      <top/>
      <bottom style="thick">
        <color rgb="FF0070C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medium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70C0"/>
      </left>
      <right style="medium">
        <color indexed="64"/>
      </right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rgb="FF0070C0"/>
      </top>
      <bottom/>
      <diagonal/>
    </border>
    <border>
      <left/>
      <right style="medium">
        <color indexed="64"/>
      </right>
      <top style="medium">
        <color rgb="FF0070C0"/>
      </top>
      <bottom/>
      <diagonal/>
    </border>
    <border>
      <left style="medium">
        <color indexed="64"/>
      </left>
      <right/>
      <top/>
      <bottom style="medium">
        <color rgb="FF0070C0"/>
      </bottom>
      <diagonal/>
    </border>
    <border>
      <left/>
      <right style="medium">
        <color indexed="64"/>
      </right>
      <top/>
      <bottom style="medium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medium">
        <color indexed="64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theme="1"/>
      </right>
      <top style="thick">
        <color indexed="64"/>
      </top>
      <bottom/>
      <diagonal/>
    </border>
    <border>
      <left style="thick">
        <color indexed="64"/>
      </left>
      <right style="medium">
        <color theme="1"/>
      </right>
      <top/>
      <bottom style="thick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rgb="FF0070C0"/>
      </left>
      <right style="medium">
        <color theme="1"/>
      </right>
      <top style="medium">
        <color rgb="FF0070C0"/>
      </top>
      <bottom style="medium">
        <color rgb="FF0070C0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5" xfId="0" applyBorder="1">
      <alignment vertical="center"/>
    </xf>
    <xf numFmtId="10" fontId="12" fillId="0" borderId="6" xfId="0" applyNumberFormat="1" applyFont="1" applyBorder="1" applyAlignment="1">
      <alignment horizontal="center" vertical="center"/>
    </xf>
    <xf numFmtId="41" fontId="0" fillId="0" borderId="0" xfId="1" applyFont="1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41" fontId="0" fillId="2" borderId="21" xfId="1" applyFont="1" applyFill="1" applyBorder="1">
      <alignment vertical="center"/>
    </xf>
    <xf numFmtId="41" fontId="0" fillId="2" borderId="23" xfId="1" applyFont="1" applyFill="1" applyBorder="1">
      <alignment vertical="center"/>
    </xf>
    <xf numFmtId="9" fontId="0" fillId="0" borderId="24" xfId="2" applyFont="1" applyBorder="1" applyProtection="1">
      <alignment vertical="center"/>
    </xf>
    <xf numFmtId="0" fontId="12" fillId="7" borderId="7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25" fillId="0" borderId="14" xfId="0" applyFont="1" applyBorder="1" applyAlignment="1">
      <alignment horizontal="right" vertical="center" shrinkToFit="1"/>
    </xf>
    <xf numFmtId="0" fontId="0" fillId="0" borderId="13" xfId="0" applyBorder="1">
      <alignment vertical="center"/>
    </xf>
    <xf numFmtId="0" fontId="0" fillId="0" borderId="14" xfId="0" applyBorder="1" applyAlignment="1">
      <alignment vertical="center" shrinkToFit="1"/>
    </xf>
    <xf numFmtId="0" fontId="0" fillId="0" borderId="35" xfId="0" applyBorder="1">
      <alignment vertical="center"/>
    </xf>
    <xf numFmtId="0" fontId="0" fillId="0" borderId="15" xfId="0" applyBorder="1">
      <alignment vertical="center"/>
    </xf>
    <xf numFmtId="0" fontId="8" fillId="0" borderId="14" xfId="0" applyFont="1" applyBorder="1">
      <alignment vertical="center"/>
    </xf>
    <xf numFmtId="41" fontId="7" fillId="0" borderId="13" xfId="1" applyFont="1" applyBorder="1" applyAlignment="1">
      <alignment horizontal="right" vertical="center"/>
    </xf>
    <xf numFmtId="41" fontId="7" fillId="0" borderId="0" xfId="1" applyFont="1" applyBorder="1" applyAlignment="1">
      <alignment horizontal="right" vertical="center"/>
    </xf>
    <xf numFmtId="41" fontId="8" fillId="0" borderId="0" xfId="1" applyFont="1" applyBorder="1" applyAlignment="1">
      <alignment horizontal="center" vertical="center"/>
    </xf>
    <xf numFmtId="41" fontId="5" fillId="0" borderId="36" xfId="1" applyFont="1" applyBorder="1" applyAlignment="1">
      <alignment horizontal="right" vertical="center"/>
    </xf>
    <xf numFmtId="0" fontId="16" fillId="0" borderId="14" xfId="0" applyFont="1" applyBorder="1">
      <alignment vertical="center"/>
    </xf>
    <xf numFmtId="41" fontId="0" fillId="0" borderId="13" xfId="1" applyFont="1" applyBorder="1">
      <alignment vertical="center"/>
    </xf>
    <xf numFmtId="0" fontId="9" fillId="0" borderId="13" xfId="0" applyFont="1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3" xfId="0" applyBorder="1">
      <alignment vertical="center"/>
    </xf>
    <xf numFmtId="0" fontId="0" fillId="0" borderId="35" xfId="0" applyBorder="1" applyAlignment="1">
      <alignment horizontal="center" vertical="center"/>
    </xf>
    <xf numFmtId="41" fontId="0" fillId="0" borderId="0" xfId="1" applyFont="1" applyFill="1" applyBorder="1">
      <alignment vertical="center"/>
    </xf>
    <xf numFmtId="9" fontId="0" fillId="0" borderId="0" xfId="2" applyFont="1" applyFill="1" applyBorder="1" applyProtection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23" fillId="0" borderId="0" xfId="0" applyFont="1" applyBorder="1" applyAlignment="1">
      <alignment horizontal="right" vertical="center"/>
    </xf>
    <xf numFmtId="10" fontId="24" fillId="0" borderId="0" xfId="0" applyNumberFormat="1" applyFont="1" applyBorder="1">
      <alignment vertical="center"/>
    </xf>
    <xf numFmtId="0" fontId="25" fillId="0" borderId="0" xfId="0" applyFont="1" applyBorder="1" applyAlignment="1">
      <alignment horizontal="right" vertical="center" shrinkToFit="1"/>
    </xf>
    <xf numFmtId="0" fontId="0" fillId="0" borderId="0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16" fillId="0" borderId="0" xfId="0" applyFont="1" applyBorder="1">
      <alignment vertical="center"/>
    </xf>
    <xf numFmtId="41" fontId="5" fillId="0" borderId="13" xfId="1" applyFont="1" applyBorder="1" applyAlignment="1">
      <alignment horizontal="right" vertical="center"/>
    </xf>
    <xf numFmtId="41" fontId="5" fillId="0" borderId="0" xfId="1" applyFont="1" applyBorder="1" applyAlignment="1">
      <alignment horizontal="center" vertical="center"/>
    </xf>
    <xf numFmtId="177" fontId="16" fillId="0" borderId="0" xfId="0" applyNumberFormat="1" applyFont="1" applyBorder="1">
      <alignment vertical="center"/>
    </xf>
    <xf numFmtId="179" fontId="17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10" fontId="12" fillId="0" borderId="0" xfId="0" applyNumberFormat="1" applyFon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0" fontId="0" fillId="0" borderId="0" xfId="0" applyNumberFormat="1" applyBorder="1">
      <alignment vertical="center"/>
    </xf>
    <xf numFmtId="178" fontId="0" fillId="0" borderId="0" xfId="0" applyNumberFormat="1" applyBorder="1">
      <alignment vertical="center"/>
    </xf>
    <xf numFmtId="0" fontId="0" fillId="0" borderId="0" xfId="0" applyBorder="1" applyAlignment="1">
      <alignment vertical="center" shrinkToFit="1"/>
    </xf>
    <xf numFmtId="41" fontId="5" fillId="0" borderId="0" xfId="1" applyFont="1" applyBorder="1" applyAlignment="1">
      <alignment horizontal="center" vertical="center"/>
    </xf>
    <xf numFmtId="179" fontId="17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0" fillId="0" borderId="0" xfId="0" applyNumberFormat="1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1" fontId="28" fillId="0" borderId="36" xfId="1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177" fontId="13" fillId="3" borderId="10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" fillId="0" borderId="13" xfId="0" applyFont="1" applyBorder="1">
      <alignment vertical="center"/>
    </xf>
    <xf numFmtId="0" fontId="27" fillId="0" borderId="3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2" fillId="0" borderId="18" xfId="0" applyFont="1" applyBorder="1" applyAlignment="1">
      <alignment horizontal="center" vertical="center"/>
    </xf>
    <xf numFmtId="0" fontId="12" fillId="6" borderId="19" xfId="0" applyFont="1" applyFill="1" applyBorder="1">
      <alignment vertical="center"/>
    </xf>
    <xf numFmtId="0" fontId="13" fillId="0" borderId="16" xfId="0" applyFont="1" applyBorder="1" applyAlignment="1">
      <alignment horizontal="center" vertical="center"/>
    </xf>
    <xf numFmtId="9" fontId="13" fillId="4" borderId="17" xfId="2" applyFont="1" applyFill="1" applyBorder="1" applyProtection="1">
      <alignment vertical="center"/>
    </xf>
    <xf numFmtId="0" fontId="13" fillId="0" borderId="0" xfId="0" applyFont="1" applyBorder="1">
      <alignment vertical="center"/>
    </xf>
    <xf numFmtId="0" fontId="13" fillId="0" borderId="61" xfId="0" applyFont="1" applyBorder="1" applyAlignment="1">
      <alignment horizontal="center" vertical="center"/>
    </xf>
    <xf numFmtId="9" fontId="13" fillId="4" borderId="62" xfId="2" applyFont="1" applyFill="1" applyBorder="1" applyProtection="1">
      <alignment vertical="center"/>
    </xf>
    <xf numFmtId="0" fontId="12" fillId="0" borderId="52" xfId="0" applyFont="1" applyBorder="1" applyAlignment="1">
      <alignment horizontal="center" vertical="center"/>
    </xf>
    <xf numFmtId="0" fontId="12" fillId="6" borderId="53" xfId="0" applyFont="1" applyFill="1" applyBorder="1">
      <alignment vertical="center"/>
    </xf>
    <xf numFmtId="0" fontId="29" fillId="0" borderId="0" xfId="0" applyFont="1" applyBorder="1" applyAlignment="1">
      <alignment horizontal="center" vertical="center"/>
    </xf>
    <xf numFmtId="10" fontId="22" fillId="9" borderId="47" xfId="0" applyNumberFormat="1" applyFont="1" applyFill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10" fontId="22" fillId="9" borderId="48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33" fillId="0" borderId="0" xfId="0" applyFont="1">
      <alignment vertical="center"/>
    </xf>
    <xf numFmtId="0" fontId="12" fillId="0" borderId="0" xfId="0" applyFont="1" applyBorder="1">
      <alignment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39" fillId="0" borderId="0" xfId="0" applyFont="1">
      <alignment vertical="center"/>
    </xf>
    <xf numFmtId="0" fontId="42" fillId="0" borderId="0" xfId="0" applyFont="1">
      <alignment vertical="center"/>
    </xf>
    <xf numFmtId="41" fontId="5" fillId="0" borderId="10" xfId="1" applyFont="1" applyBorder="1" applyAlignment="1">
      <alignment horizontal="right" vertical="center"/>
    </xf>
    <xf numFmtId="10" fontId="12" fillId="0" borderId="69" xfId="0" applyNumberFormat="1" applyFont="1" applyBorder="1" applyAlignment="1">
      <alignment horizontal="center" vertical="center"/>
    </xf>
    <xf numFmtId="0" fontId="12" fillId="7" borderId="68" xfId="0" applyFont="1" applyFill="1" applyBorder="1" applyAlignment="1">
      <alignment horizontal="center" vertical="center"/>
    </xf>
    <xf numFmtId="177" fontId="4" fillId="3" borderId="70" xfId="0" applyNumberFormat="1" applyFont="1" applyFill="1" applyBorder="1" applyAlignment="1">
      <alignment horizontal="center" vertical="center"/>
    </xf>
    <xf numFmtId="0" fontId="0" fillId="0" borderId="75" xfId="0" applyFill="1" applyBorder="1">
      <alignment vertical="center"/>
    </xf>
    <xf numFmtId="0" fontId="0" fillId="0" borderId="76" xfId="0" applyBorder="1" applyAlignment="1">
      <alignment horizontal="center" vertical="center"/>
    </xf>
    <xf numFmtId="0" fontId="24" fillId="0" borderId="75" xfId="0" applyFont="1" applyFill="1" applyBorder="1" applyAlignment="1">
      <alignment horizontal="right" vertical="center"/>
    </xf>
    <xf numFmtId="0" fontId="0" fillId="0" borderId="76" xfId="0" applyBorder="1">
      <alignment vertical="center"/>
    </xf>
    <xf numFmtId="10" fontId="24" fillId="0" borderId="75" xfId="0" applyNumberFormat="1" applyFont="1" applyFill="1" applyBorder="1">
      <alignment vertical="center"/>
    </xf>
    <xf numFmtId="0" fontId="25" fillId="0" borderId="75" xfId="0" applyFont="1" applyFill="1" applyBorder="1" applyAlignment="1">
      <alignment horizontal="right" vertical="center" shrinkToFit="1"/>
    </xf>
    <xf numFmtId="0" fontId="0" fillId="0" borderId="79" xfId="0" applyBorder="1">
      <alignment vertical="center"/>
    </xf>
    <xf numFmtId="0" fontId="0" fillId="0" borderId="79" xfId="0" applyFill="1" applyBorder="1">
      <alignment vertical="center"/>
    </xf>
    <xf numFmtId="9" fontId="0" fillId="0" borderId="79" xfId="2" applyFont="1" applyFill="1" applyBorder="1" applyProtection="1">
      <alignment vertical="center"/>
    </xf>
    <xf numFmtId="0" fontId="0" fillId="0" borderId="80" xfId="0" applyFill="1" applyBorder="1">
      <alignment vertical="center"/>
    </xf>
    <xf numFmtId="41" fontId="5" fillId="0" borderId="0" xfId="1" applyFont="1" applyBorder="1" applyAlignment="1">
      <alignment horizontal="right" vertical="center"/>
    </xf>
    <xf numFmtId="177" fontId="16" fillId="0" borderId="0" xfId="0" applyNumberFormat="1" applyFont="1" applyFill="1" applyBorder="1" applyAlignment="1">
      <alignment horizontal="center" vertical="center"/>
    </xf>
    <xf numFmtId="0" fontId="12" fillId="0" borderId="35" xfId="0" applyFont="1" applyBorder="1">
      <alignment vertical="center"/>
    </xf>
    <xf numFmtId="0" fontId="12" fillId="0" borderId="87" xfId="0" applyFont="1" applyBorder="1" applyAlignment="1">
      <alignment horizontal="center" vertical="center"/>
    </xf>
    <xf numFmtId="0" fontId="12" fillId="6" borderId="88" xfId="0" applyFont="1" applyFill="1" applyBorder="1">
      <alignment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10" fontId="22" fillId="9" borderId="31" xfId="0" applyNumberFormat="1" applyFont="1" applyFill="1" applyBorder="1" applyAlignment="1">
      <alignment horizontal="center" vertical="center"/>
    </xf>
    <xf numFmtId="10" fontId="22" fillId="9" borderId="34" xfId="0" applyNumberFormat="1" applyFont="1" applyFill="1" applyBorder="1" applyAlignment="1">
      <alignment horizontal="center" vertical="center"/>
    </xf>
    <xf numFmtId="0" fontId="8" fillId="0" borderId="74" xfId="0" applyFont="1" applyBorder="1">
      <alignment vertical="center"/>
    </xf>
    <xf numFmtId="0" fontId="8" fillId="0" borderId="75" xfId="0" applyFont="1" applyBorder="1">
      <alignment vertical="center"/>
    </xf>
    <xf numFmtId="0" fontId="16" fillId="0" borderId="91" xfId="0" applyFont="1" applyBorder="1" applyAlignment="1">
      <alignment horizontal="center" vertical="center"/>
    </xf>
    <xf numFmtId="0" fontId="0" fillId="0" borderId="75" xfId="0" applyBorder="1">
      <alignment vertical="center"/>
    </xf>
    <xf numFmtId="0" fontId="0" fillId="0" borderId="74" xfId="0" applyBorder="1">
      <alignment vertical="center"/>
    </xf>
    <xf numFmtId="0" fontId="29" fillId="0" borderId="75" xfId="0" applyFont="1" applyBorder="1" applyAlignment="1">
      <alignment horizontal="center" vertical="center"/>
    </xf>
    <xf numFmtId="10" fontId="22" fillId="9" borderId="95" xfId="0" applyNumberFormat="1" applyFont="1" applyFill="1" applyBorder="1" applyAlignment="1">
      <alignment horizontal="center" vertical="center"/>
    </xf>
    <xf numFmtId="0" fontId="25" fillId="0" borderId="75" xfId="0" applyFont="1" applyBorder="1" applyAlignment="1">
      <alignment horizontal="right" vertical="center" shrinkToFit="1"/>
    </xf>
    <xf numFmtId="0" fontId="0" fillId="0" borderId="96" xfId="0" applyBorder="1">
      <alignment vertical="center"/>
    </xf>
    <xf numFmtId="0" fontId="0" fillId="0" borderId="97" xfId="0" applyBorder="1" applyAlignment="1">
      <alignment horizontal="center" vertical="center"/>
    </xf>
    <xf numFmtId="0" fontId="0" fillId="0" borderId="75" xfId="0" applyBorder="1" applyAlignment="1">
      <alignment vertical="center" shrinkToFit="1"/>
    </xf>
    <xf numFmtId="0" fontId="0" fillId="0" borderId="98" xfId="0" applyBorder="1" applyAlignment="1">
      <alignment horizontal="center" vertical="center"/>
    </xf>
    <xf numFmtId="0" fontId="13" fillId="0" borderId="99" xfId="0" applyFont="1" applyBorder="1" applyAlignment="1">
      <alignment horizontal="center" vertical="center"/>
    </xf>
    <xf numFmtId="0" fontId="0" fillId="0" borderId="90" xfId="0" applyBorder="1">
      <alignment vertical="center"/>
    </xf>
    <xf numFmtId="0" fontId="11" fillId="0" borderId="9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9" fontId="17" fillId="0" borderId="54" xfId="0" applyNumberFormat="1" applyFont="1" applyBorder="1" applyAlignment="1">
      <alignment horizontal="center" vertical="center"/>
    </xf>
    <xf numFmtId="179" fontId="17" fillId="0" borderId="56" xfId="0" applyNumberFormat="1" applyFont="1" applyBorder="1" applyAlignment="1">
      <alignment horizontal="center" vertical="center"/>
    </xf>
    <xf numFmtId="41" fontId="38" fillId="0" borderId="10" xfId="1" applyFont="1" applyBorder="1" applyAlignment="1">
      <alignment horizontal="center" vertical="center"/>
    </xf>
    <xf numFmtId="41" fontId="18" fillId="0" borderId="37" xfId="1" applyFont="1" applyBorder="1" applyAlignment="1">
      <alignment horizontal="center" vertical="center"/>
    </xf>
    <xf numFmtId="41" fontId="18" fillId="0" borderId="8" xfId="1" applyFont="1" applyBorder="1" applyAlignment="1">
      <alignment horizontal="center" vertical="center"/>
    </xf>
    <xf numFmtId="41" fontId="18" fillId="0" borderId="38" xfId="1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30" fillId="8" borderId="11" xfId="0" applyFont="1" applyFill="1" applyBorder="1" applyAlignment="1">
      <alignment horizontal="center" vertical="center"/>
    </xf>
    <xf numFmtId="0" fontId="30" fillId="8" borderId="33" xfId="0" applyFont="1" applyFill="1" applyBorder="1" applyAlignment="1">
      <alignment horizontal="center" vertical="center"/>
    </xf>
    <xf numFmtId="0" fontId="30" fillId="8" borderId="12" xfId="0" applyFont="1" applyFill="1" applyBorder="1" applyAlignment="1">
      <alignment horizontal="center" vertical="center"/>
    </xf>
    <xf numFmtId="0" fontId="15" fillId="8" borderId="3" xfId="1" applyNumberFormat="1" applyFont="1" applyFill="1" applyBorder="1" applyAlignment="1">
      <alignment horizontal="center" vertical="center" wrapText="1"/>
    </xf>
    <xf numFmtId="0" fontId="15" fillId="8" borderId="35" xfId="1" applyNumberFormat="1" applyFont="1" applyFill="1" applyBorder="1" applyAlignment="1">
      <alignment horizontal="center" vertical="center" wrapText="1"/>
    </xf>
    <xf numFmtId="0" fontId="15" fillId="8" borderId="15" xfId="1" applyNumberFormat="1" applyFont="1" applyFill="1" applyBorder="1" applyAlignment="1">
      <alignment horizontal="center" vertical="center" wrapText="1"/>
    </xf>
    <xf numFmtId="0" fontId="19" fillId="8" borderId="3" xfId="1" applyNumberFormat="1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/>
    </xf>
    <xf numFmtId="0" fontId="13" fillId="5" borderId="45" xfId="0" applyFont="1" applyFill="1" applyBorder="1" applyAlignment="1">
      <alignment horizontal="center" vertical="center"/>
    </xf>
    <xf numFmtId="179" fontId="36" fillId="0" borderId="57" xfId="0" applyNumberFormat="1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0" fillId="0" borderId="58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41" fontId="12" fillId="0" borderId="13" xfId="1" applyFont="1" applyFill="1" applyBorder="1" applyAlignment="1">
      <alignment horizontal="right" vertical="center"/>
    </xf>
    <xf numFmtId="41" fontId="12" fillId="0" borderId="0" xfId="1" applyFont="1" applyFill="1" applyBorder="1" applyAlignment="1">
      <alignment horizontal="right" vertical="center"/>
    </xf>
    <xf numFmtId="41" fontId="12" fillId="2" borderId="46" xfId="1" applyFont="1" applyFill="1" applyBorder="1" applyAlignment="1">
      <alignment horizontal="center" vertical="center"/>
    </xf>
    <xf numFmtId="41" fontId="12" fillId="2" borderId="41" xfId="1" applyFont="1" applyFill="1" applyBorder="1" applyAlignment="1">
      <alignment horizontal="center" vertical="center"/>
    </xf>
    <xf numFmtId="41" fontId="12" fillId="2" borderId="42" xfId="1" applyFont="1" applyFill="1" applyBorder="1" applyAlignment="1">
      <alignment horizontal="center" vertical="center"/>
    </xf>
    <xf numFmtId="41" fontId="12" fillId="2" borderId="28" xfId="1" applyFont="1" applyFill="1" applyBorder="1" applyAlignment="1">
      <alignment horizontal="center" vertical="center"/>
    </xf>
    <xf numFmtId="41" fontId="12" fillId="2" borderId="29" xfId="1" applyFont="1" applyFill="1" applyBorder="1" applyAlignment="1">
      <alignment horizontal="center" vertical="center"/>
    </xf>
    <xf numFmtId="41" fontId="12" fillId="2" borderId="30" xfId="1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left" vertical="center"/>
    </xf>
    <xf numFmtId="0" fontId="12" fillId="2" borderId="41" xfId="0" applyFont="1" applyFill="1" applyBorder="1" applyAlignment="1">
      <alignment horizontal="left" vertical="center"/>
    </xf>
    <xf numFmtId="0" fontId="12" fillId="2" borderId="42" xfId="0" applyFont="1" applyFill="1" applyBorder="1" applyAlignment="1">
      <alignment horizontal="left" vertical="center"/>
    </xf>
    <xf numFmtId="0" fontId="30" fillId="0" borderId="82" xfId="0" applyFont="1" applyBorder="1" applyAlignment="1">
      <alignment horizontal="center" vertical="center"/>
    </xf>
    <xf numFmtId="0" fontId="30" fillId="0" borderId="83" xfId="0" applyFont="1" applyBorder="1" applyAlignment="1">
      <alignment horizontal="center" vertical="center"/>
    </xf>
    <xf numFmtId="0" fontId="30" fillId="0" borderId="84" xfId="0" applyFont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41" fontId="12" fillId="2" borderId="25" xfId="1" applyFont="1" applyFill="1" applyBorder="1" applyAlignment="1">
      <alignment horizontal="center" vertical="center"/>
    </xf>
    <xf numFmtId="41" fontId="12" fillId="2" borderId="26" xfId="1" applyFont="1" applyFill="1" applyBorder="1" applyAlignment="1">
      <alignment horizontal="center" vertical="center"/>
    </xf>
    <xf numFmtId="41" fontId="12" fillId="2" borderId="27" xfId="1" applyFont="1" applyFill="1" applyBorder="1" applyAlignment="1">
      <alignment horizontal="center" vertical="center"/>
    </xf>
    <xf numFmtId="179" fontId="43" fillId="0" borderId="11" xfId="0" applyNumberFormat="1" applyFont="1" applyBorder="1" applyAlignment="1">
      <alignment horizontal="center" vertical="center"/>
    </xf>
    <xf numFmtId="179" fontId="43" fillId="0" borderId="12" xfId="0" applyNumberFormat="1" applyFont="1" applyBorder="1" applyAlignment="1">
      <alignment horizontal="center" vertical="center"/>
    </xf>
    <xf numFmtId="179" fontId="43" fillId="0" borderId="13" xfId="0" applyNumberFormat="1" applyFont="1" applyBorder="1" applyAlignment="1">
      <alignment horizontal="center" vertical="center"/>
    </xf>
    <xf numFmtId="179" fontId="43" fillId="0" borderId="14" xfId="0" applyNumberFormat="1" applyFont="1" applyBorder="1" applyAlignment="1">
      <alignment horizontal="center" vertical="center"/>
    </xf>
    <xf numFmtId="179" fontId="43" fillId="0" borderId="3" xfId="0" applyNumberFormat="1" applyFont="1" applyBorder="1" applyAlignment="1">
      <alignment horizontal="center" vertical="center"/>
    </xf>
    <xf numFmtId="179" fontId="43" fillId="0" borderId="15" xfId="0" applyNumberFormat="1" applyFont="1" applyBorder="1" applyAlignment="1">
      <alignment horizontal="center" vertical="center"/>
    </xf>
    <xf numFmtId="41" fontId="37" fillId="0" borderId="10" xfId="1" applyFont="1" applyBorder="1" applyAlignment="1">
      <alignment horizontal="center" vertical="center"/>
    </xf>
    <xf numFmtId="179" fontId="36" fillId="0" borderId="54" xfId="0" applyNumberFormat="1" applyFont="1" applyBorder="1" applyAlignment="1">
      <alignment horizontal="center" vertical="center"/>
    </xf>
    <xf numFmtId="0" fontId="36" fillId="0" borderId="55" xfId="0" applyFont="1" applyBorder="1" applyAlignment="1">
      <alignment horizontal="center" vertical="center"/>
    </xf>
    <xf numFmtId="0" fontId="36" fillId="0" borderId="56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 wrapText="1"/>
    </xf>
    <xf numFmtId="41" fontId="18" fillId="0" borderId="13" xfId="1" applyFont="1" applyBorder="1" applyAlignment="1">
      <alignment horizontal="center" vertical="center"/>
    </xf>
    <xf numFmtId="41" fontId="18" fillId="0" borderId="0" xfId="1" applyFont="1" applyBorder="1" applyAlignment="1">
      <alignment horizontal="center" vertical="center"/>
    </xf>
    <xf numFmtId="41" fontId="18" fillId="0" borderId="14" xfId="1" applyFont="1" applyBorder="1" applyAlignment="1">
      <alignment horizontal="center" vertical="center"/>
    </xf>
    <xf numFmtId="0" fontId="30" fillId="8" borderId="71" xfId="0" applyFont="1" applyFill="1" applyBorder="1" applyAlignment="1">
      <alignment horizontal="center" vertical="center"/>
    </xf>
    <xf numFmtId="0" fontId="30" fillId="8" borderId="72" xfId="0" applyFont="1" applyFill="1" applyBorder="1" applyAlignment="1">
      <alignment horizontal="center" vertical="center"/>
    </xf>
    <xf numFmtId="0" fontId="30" fillId="8" borderId="73" xfId="0" applyFont="1" applyFill="1" applyBorder="1" applyAlignment="1">
      <alignment horizontal="center" vertical="center"/>
    </xf>
    <xf numFmtId="0" fontId="15" fillId="8" borderId="81" xfId="1" applyNumberFormat="1" applyFont="1" applyFill="1" applyBorder="1" applyAlignment="1">
      <alignment horizontal="center" vertical="center" wrapText="1"/>
    </xf>
    <xf numFmtId="0" fontId="15" fillId="8" borderId="79" xfId="1" applyNumberFormat="1" applyFont="1" applyFill="1" applyBorder="1" applyAlignment="1">
      <alignment horizontal="center" vertical="center" wrapText="1"/>
    </xf>
    <xf numFmtId="0" fontId="15" fillId="8" borderId="80" xfId="1" applyNumberFormat="1" applyFont="1" applyFill="1" applyBorder="1" applyAlignment="1">
      <alignment horizontal="center" vertical="center" wrapText="1"/>
    </xf>
    <xf numFmtId="0" fontId="19" fillId="8" borderId="89" xfId="1" applyNumberFormat="1" applyFont="1" applyFill="1" applyBorder="1" applyAlignment="1">
      <alignment horizontal="center" vertical="center" wrapText="1"/>
    </xf>
    <xf numFmtId="0" fontId="15" fillId="8" borderId="90" xfId="1" applyNumberFormat="1" applyFont="1" applyFill="1" applyBorder="1" applyAlignment="1">
      <alignment horizontal="center" vertical="center" wrapText="1"/>
    </xf>
    <xf numFmtId="0" fontId="13" fillId="5" borderId="85" xfId="0" applyFont="1" applyFill="1" applyBorder="1" applyAlignment="1">
      <alignment horizontal="center" vertical="center"/>
    </xf>
    <xf numFmtId="0" fontId="13" fillId="5" borderId="86" xfId="0" applyFont="1" applyFill="1" applyBorder="1" applyAlignment="1">
      <alignment horizontal="center" vertical="center"/>
    </xf>
    <xf numFmtId="0" fontId="11" fillId="5" borderId="94" xfId="0" applyFont="1" applyFill="1" applyBorder="1" applyAlignment="1">
      <alignment horizontal="center" vertical="center"/>
    </xf>
    <xf numFmtId="0" fontId="11" fillId="5" borderId="50" xfId="0" applyFont="1" applyFill="1" applyBorder="1" applyAlignment="1">
      <alignment horizontal="center" vertical="center"/>
    </xf>
    <xf numFmtId="41" fontId="5" fillId="0" borderId="10" xfId="1" applyFont="1" applyBorder="1" applyAlignment="1">
      <alignment horizontal="center" vertical="center"/>
    </xf>
    <xf numFmtId="179" fontId="43" fillId="0" borderId="54" xfId="0" applyNumberFormat="1" applyFont="1" applyBorder="1" applyAlignment="1">
      <alignment horizontal="center" vertical="center"/>
    </xf>
    <xf numFmtId="179" fontId="43" fillId="0" borderId="55" xfId="0" applyNumberFormat="1" applyFont="1" applyBorder="1" applyAlignment="1">
      <alignment horizontal="center" vertical="center"/>
    </xf>
    <xf numFmtId="179" fontId="43" fillId="0" borderId="56" xfId="0" applyNumberFormat="1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14" fillId="8" borderId="71" xfId="0" applyFont="1" applyFill="1" applyBorder="1" applyAlignment="1">
      <alignment horizontal="center" vertical="center"/>
    </xf>
    <xf numFmtId="0" fontId="14" fillId="8" borderId="72" xfId="0" applyFont="1" applyFill="1" applyBorder="1" applyAlignment="1">
      <alignment horizontal="center" vertical="center"/>
    </xf>
    <xf numFmtId="0" fontId="14" fillId="8" borderId="73" xfId="0" applyFont="1" applyFill="1" applyBorder="1" applyAlignment="1">
      <alignment horizontal="center" vertical="center"/>
    </xf>
    <xf numFmtId="0" fontId="19" fillId="8" borderId="81" xfId="1" applyNumberFormat="1" applyFont="1" applyFill="1" applyBorder="1" applyAlignment="1">
      <alignment horizontal="center" vertical="center" wrapText="1"/>
    </xf>
    <xf numFmtId="0" fontId="19" fillId="8" borderId="79" xfId="1" applyNumberFormat="1" applyFont="1" applyFill="1" applyBorder="1" applyAlignment="1">
      <alignment horizontal="center" vertical="center" wrapText="1"/>
    </xf>
    <xf numFmtId="0" fontId="19" fillId="8" borderId="80" xfId="1" applyNumberFormat="1" applyFont="1" applyFill="1" applyBorder="1" applyAlignment="1">
      <alignment horizontal="center" vertical="center" wrapText="1"/>
    </xf>
    <xf numFmtId="177" fontId="26" fillId="0" borderId="54" xfId="0" applyNumberFormat="1" applyFont="1" applyBorder="1" applyAlignment="1">
      <alignment horizontal="center" vertical="center"/>
    </xf>
    <xf numFmtId="177" fontId="26" fillId="0" borderId="56" xfId="0" applyNumberFormat="1" applyFont="1" applyBorder="1" applyAlignment="1">
      <alignment horizontal="center" vertical="center"/>
    </xf>
    <xf numFmtId="0" fontId="30" fillId="0" borderId="92" xfId="0" applyFont="1" applyBorder="1" applyAlignment="1">
      <alignment horizontal="center" vertical="center"/>
    </xf>
    <xf numFmtId="0" fontId="30" fillId="0" borderId="93" xfId="0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12</xdr:row>
      <xdr:rowOff>142875</xdr:rowOff>
    </xdr:from>
    <xdr:to>
      <xdr:col>11</xdr:col>
      <xdr:colOff>190501</xdr:colOff>
      <xdr:row>15</xdr:row>
      <xdr:rowOff>307214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CD1FB0F7-5F7B-443D-9B07-F209402BC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2" y="4743450"/>
          <a:ext cx="5591174" cy="113589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25</xdr:row>
      <xdr:rowOff>0</xdr:rowOff>
    </xdr:from>
    <xdr:to>
      <xdr:col>11</xdr:col>
      <xdr:colOff>551692</xdr:colOff>
      <xdr:row>30</xdr:row>
      <xdr:rowOff>85005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B2725BA3-766D-4558-A583-5653BB0B3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8543925"/>
          <a:ext cx="6066667" cy="1276190"/>
        </a:xfrm>
        <a:prstGeom prst="rect">
          <a:avLst/>
        </a:prstGeom>
      </xdr:spPr>
    </xdr:pic>
    <xdr:clientData/>
  </xdr:twoCellAnchor>
  <xdr:twoCellAnchor editAs="oneCell">
    <xdr:from>
      <xdr:col>20</xdr:col>
      <xdr:colOff>616323</xdr:colOff>
      <xdr:row>13</xdr:row>
      <xdr:rowOff>67235</xdr:rowOff>
    </xdr:from>
    <xdr:to>
      <xdr:col>29</xdr:col>
      <xdr:colOff>301350</xdr:colOff>
      <xdr:row>22</xdr:row>
      <xdr:rowOff>179295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903823" y="3978088"/>
          <a:ext cx="5837056" cy="3036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13</xdr:row>
      <xdr:rowOff>142875</xdr:rowOff>
    </xdr:from>
    <xdr:to>
      <xdr:col>11</xdr:col>
      <xdr:colOff>190501</xdr:colOff>
      <xdr:row>16</xdr:row>
      <xdr:rowOff>307215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2" y="2171700"/>
          <a:ext cx="5591174" cy="1135890"/>
        </a:xfrm>
        <a:prstGeom prst="rect">
          <a:avLst/>
        </a:prstGeom>
      </xdr:spPr>
    </xdr:pic>
    <xdr:clientData/>
  </xdr:twoCellAnchor>
  <xdr:twoCellAnchor editAs="oneCell">
    <xdr:from>
      <xdr:col>0</xdr:col>
      <xdr:colOff>87406</xdr:colOff>
      <xdr:row>25</xdr:row>
      <xdr:rowOff>190500</xdr:rowOff>
    </xdr:from>
    <xdr:to>
      <xdr:col>11</xdr:col>
      <xdr:colOff>562898</xdr:colOff>
      <xdr:row>30</xdr:row>
      <xdr:rowOff>186977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406" y="8258735"/>
          <a:ext cx="6056021" cy="1296360"/>
        </a:xfrm>
        <a:prstGeom prst="rect">
          <a:avLst/>
        </a:prstGeom>
      </xdr:spPr>
    </xdr:pic>
    <xdr:clientData/>
  </xdr:twoCellAnchor>
  <xdr:twoCellAnchor editAs="oneCell">
    <xdr:from>
      <xdr:col>21</xdr:col>
      <xdr:colOff>33619</xdr:colOff>
      <xdr:row>15</xdr:row>
      <xdr:rowOff>44824</xdr:rowOff>
    </xdr:from>
    <xdr:to>
      <xdr:col>29</xdr:col>
      <xdr:colOff>179294</xdr:colOff>
      <xdr:row>23</xdr:row>
      <xdr:rowOff>302558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57295" y="4784912"/>
          <a:ext cx="5614146" cy="29919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14</xdr:row>
      <xdr:rowOff>367184</xdr:rowOff>
    </xdr:from>
    <xdr:to>
      <xdr:col>11</xdr:col>
      <xdr:colOff>285751</xdr:colOff>
      <xdr:row>17</xdr:row>
      <xdr:rowOff>225781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30C3D2F-1693-4C4A-ABFD-DCBF46540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2" y="4624859"/>
          <a:ext cx="5591174" cy="820622"/>
        </a:xfrm>
        <a:prstGeom prst="rect">
          <a:avLst/>
        </a:prstGeom>
      </xdr:spPr>
    </xdr:pic>
    <xdr:clientData/>
  </xdr:twoCellAnchor>
  <xdr:twoCellAnchor editAs="oneCell">
    <xdr:from>
      <xdr:col>21</xdr:col>
      <xdr:colOff>67233</xdr:colOff>
      <xdr:row>16</xdr:row>
      <xdr:rowOff>78441</xdr:rowOff>
    </xdr:from>
    <xdr:to>
      <xdr:col>30</xdr:col>
      <xdr:colOff>22411</xdr:colOff>
      <xdr:row>26</xdr:row>
      <xdr:rowOff>56029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90057" y="4549588"/>
          <a:ext cx="6107207" cy="3216088"/>
        </a:xfrm>
        <a:prstGeom prst="rect">
          <a:avLst/>
        </a:prstGeom>
      </xdr:spPr>
    </xdr:pic>
    <xdr:clientData/>
  </xdr:twoCellAnchor>
  <xdr:twoCellAnchor editAs="oneCell">
    <xdr:from>
      <xdr:col>0</xdr:col>
      <xdr:colOff>22412</xdr:colOff>
      <xdr:row>26</xdr:row>
      <xdr:rowOff>44824</xdr:rowOff>
    </xdr:from>
    <xdr:to>
      <xdr:col>11</xdr:col>
      <xdr:colOff>638736</xdr:colOff>
      <xdr:row>31</xdr:row>
      <xdr:rowOff>203790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12" y="8034618"/>
          <a:ext cx="6196853" cy="1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topLeftCell="A4" zoomScale="85" zoomScaleNormal="85" workbookViewId="0">
      <selection activeCell="Z4" sqref="Z4"/>
    </sheetView>
  </sheetViews>
  <sheetFormatPr defaultRowHeight="16.5" x14ac:dyDescent="0.3"/>
  <cols>
    <col min="1" max="1" width="7.625" customWidth="1"/>
    <col min="2" max="2" width="3.375" customWidth="1"/>
    <col min="3" max="3" width="3.625" customWidth="1"/>
    <col min="4" max="4" width="3.5" customWidth="1"/>
    <col min="5" max="5" width="8.125" customWidth="1"/>
    <col min="6" max="6" width="4.875" customWidth="1"/>
    <col min="7" max="7" width="12.125" customWidth="1"/>
    <col min="8" max="8" width="4.25" customWidth="1"/>
    <col min="9" max="9" width="6.375" style="1" customWidth="1"/>
    <col min="10" max="10" width="4.625" style="1" customWidth="1"/>
    <col min="11" max="11" width="14.875" customWidth="1"/>
    <col min="13" max="13" width="4.125" customWidth="1"/>
    <col min="14" max="14" width="18.125" customWidth="1"/>
    <col min="15" max="15" width="14.125" customWidth="1"/>
    <col min="16" max="16" width="17" customWidth="1"/>
    <col min="17" max="17" width="0.75" customWidth="1"/>
    <col min="18" max="18" width="18" customWidth="1"/>
    <col min="19" max="19" width="14.5" customWidth="1"/>
    <col min="20" max="20" width="17.625" customWidth="1"/>
  </cols>
  <sheetData>
    <row r="1" spans="1:22" ht="36" customHeight="1" thickBot="1" x14ac:dyDescent="0.35">
      <c r="A1" s="164" t="s">
        <v>41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6"/>
    </row>
    <row r="2" spans="1:22" ht="8.25" customHeight="1" thickBot="1" x14ac:dyDescent="0.35">
      <c r="A2" s="22"/>
      <c r="B2" s="41"/>
      <c r="C2" s="41"/>
      <c r="D2" s="41"/>
      <c r="E2" s="41"/>
      <c r="F2" s="41"/>
      <c r="G2" s="41"/>
      <c r="H2" s="41"/>
      <c r="I2" s="56"/>
      <c r="J2" s="56"/>
      <c r="K2" s="41"/>
      <c r="L2" s="20"/>
    </row>
    <row r="3" spans="1:22" s="4" customFormat="1" ht="24.95" customHeight="1" thickTop="1" thickBot="1" x14ac:dyDescent="0.35">
      <c r="A3" s="182" t="s">
        <v>5</v>
      </c>
      <c r="B3" s="183"/>
      <c r="C3" s="183"/>
      <c r="D3" s="184">
        <v>8800000</v>
      </c>
      <c r="E3" s="185"/>
      <c r="F3" s="186"/>
      <c r="G3" s="49"/>
      <c r="H3" s="49"/>
      <c r="I3" s="50"/>
      <c r="J3" s="50"/>
      <c r="K3" s="49"/>
      <c r="L3" s="26"/>
      <c r="N3" s="190" t="s">
        <v>40</v>
      </c>
      <c r="O3" s="191"/>
      <c r="P3" s="191"/>
      <c r="Q3" s="192"/>
      <c r="R3" s="49"/>
    </row>
    <row r="4" spans="1:22" s="4" customFormat="1" ht="24.95" customHeight="1" thickTop="1" thickBot="1" x14ac:dyDescent="0.35">
      <c r="A4" s="182" t="s">
        <v>6</v>
      </c>
      <c r="B4" s="183"/>
      <c r="C4" s="183"/>
      <c r="D4" s="187">
        <v>10000000</v>
      </c>
      <c r="E4" s="188"/>
      <c r="F4" s="189"/>
      <c r="G4" s="49"/>
      <c r="H4" s="49"/>
      <c r="I4" s="50"/>
      <c r="J4" s="50"/>
      <c r="K4" s="49"/>
      <c r="L4" s="26"/>
      <c r="N4" s="86" t="s">
        <v>66</v>
      </c>
    </row>
    <row r="5" spans="1:22" s="4" customFormat="1" ht="12" customHeight="1" thickTop="1" thickBot="1" x14ac:dyDescent="0.35">
      <c r="A5" s="27"/>
      <c r="B5" s="28"/>
      <c r="C5" s="28"/>
      <c r="D5" s="29"/>
      <c r="E5" s="29"/>
      <c r="F5" s="29"/>
      <c r="G5" s="49"/>
      <c r="H5" s="49"/>
      <c r="I5" s="50"/>
      <c r="J5" s="50"/>
      <c r="K5" s="49"/>
      <c r="L5" s="26"/>
    </row>
    <row r="6" spans="1:22" s="4" customFormat="1" ht="29.25" customHeight="1" x14ac:dyDescent="0.3">
      <c r="A6" s="167" t="s">
        <v>63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9"/>
      <c r="N6" s="167" t="s">
        <v>64</v>
      </c>
      <c r="O6" s="168"/>
      <c r="P6" s="168"/>
      <c r="Q6" s="168"/>
      <c r="R6" s="168"/>
      <c r="S6" s="168"/>
      <c r="T6" s="169"/>
    </row>
    <row r="7" spans="1:22" s="4" customFormat="1" ht="45" customHeight="1" thickBot="1" x14ac:dyDescent="0.35">
      <c r="A7" s="170" t="s">
        <v>42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2"/>
      <c r="N7" s="173" t="s">
        <v>50</v>
      </c>
      <c r="O7" s="171"/>
      <c r="P7" s="171"/>
      <c r="Q7" s="171"/>
      <c r="R7" s="171"/>
      <c r="S7" s="171"/>
      <c r="T7" s="172"/>
    </row>
    <row r="8" spans="1:22" s="4" customFormat="1" ht="12" customHeight="1" thickBot="1" x14ac:dyDescent="0.35">
      <c r="A8" s="27"/>
      <c r="B8" s="28"/>
      <c r="C8" s="28"/>
      <c r="D8" s="29"/>
      <c r="E8" s="29"/>
      <c r="F8" s="29"/>
      <c r="G8" s="49"/>
      <c r="H8" s="49"/>
      <c r="I8" s="50"/>
      <c r="J8" s="50"/>
      <c r="K8" s="49"/>
      <c r="L8" s="26"/>
      <c r="N8" s="84"/>
      <c r="O8" s="49"/>
      <c r="P8" s="49"/>
      <c r="Q8" s="49"/>
      <c r="R8" s="49"/>
      <c r="S8" s="49"/>
      <c r="T8" s="26"/>
    </row>
    <row r="9" spans="1:22" s="4" customFormat="1" ht="24.95" customHeight="1" thickTop="1" thickBot="1" x14ac:dyDescent="0.35">
      <c r="A9" s="76" t="s">
        <v>7</v>
      </c>
      <c r="B9" s="160" t="s">
        <v>9</v>
      </c>
      <c r="C9" s="160"/>
      <c r="D9" s="160"/>
      <c r="E9" s="160"/>
      <c r="F9" s="160"/>
      <c r="G9" s="79">
        <f>O26+S26</f>
        <v>10</v>
      </c>
      <c r="H9" s="51"/>
      <c r="I9" s="158">
        <f>G10+G9</f>
        <v>100</v>
      </c>
      <c r="J9" s="158"/>
      <c r="K9" s="193" t="s">
        <v>11</v>
      </c>
      <c r="L9" s="194"/>
      <c r="N9" s="85" t="s">
        <v>56</v>
      </c>
      <c r="O9" s="77">
        <f>O26+S26</f>
        <v>10</v>
      </c>
      <c r="P9" s="49"/>
      <c r="Q9" s="49"/>
      <c r="R9" s="176">
        <f>O9+O10</f>
        <v>100</v>
      </c>
      <c r="S9" s="178" t="s">
        <v>60</v>
      </c>
      <c r="T9" s="179"/>
    </row>
    <row r="10" spans="1:22" ht="23.25" customHeight="1" thickTop="1" thickBot="1" x14ac:dyDescent="0.35">
      <c r="A10" s="76" t="s">
        <v>7</v>
      </c>
      <c r="B10" s="160" t="s">
        <v>10</v>
      </c>
      <c r="C10" s="160"/>
      <c r="D10" s="160"/>
      <c r="E10" s="160"/>
      <c r="F10" s="160"/>
      <c r="G10" s="78">
        <f>MAX(K18,85)</f>
        <v>90</v>
      </c>
      <c r="H10" s="51"/>
      <c r="I10" s="159"/>
      <c r="J10" s="159"/>
      <c r="K10" s="195"/>
      <c r="L10" s="196"/>
      <c r="N10" s="85" t="s">
        <v>57</v>
      </c>
      <c r="O10" s="78">
        <f>G10</f>
        <v>90</v>
      </c>
      <c r="P10" s="41"/>
      <c r="Q10" s="41"/>
      <c r="R10" s="177"/>
      <c r="S10" s="180"/>
      <c r="T10" s="181"/>
      <c r="V10" s="109" t="s">
        <v>76</v>
      </c>
    </row>
    <row r="11" spans="1:22" ht="14.25" customHeight="1" thickTop="1" thickBot="1" x14ac:dyDescent="0.35">
      <c r="A11" s="52"/>
      <c r="B11" s="69"/>
      <c r="C11" s="69"/>
      <c r="D11" s="69"/>
      <c r="E11" s="69"/>
      <c r="F11" s="69"/>
      <c r="G11" s="54"/>
      <c r="H11" s="51"/>
      <c r="I11" s="70"/>
      <c r="J11" s="70"/>
      <c r="K11" s="51"/>
      <c r="L11" s="31"/>
      <c r="N11" s="22"/>
      <c r="O11" s="41"/>
      <c r="P11" s="41"/>
      <c r="Q11" s="41"/>
      <c r="R11" s="41"/>
      <c r="S11" s="41"/>
      <c r="T11" s="20"/>
    </row>
    <row r="12" spans="1:22" ht="30" customHeight="1" thickBot="1" x14ac:dyDescent="0.35">
      <c r="A12" s="161" t="s">
        <v>12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3"/>
      <c r="N12" s="174" t="s">
        <v>34</v>
      </c>
      <c r="O12" s="175"/>
      <c r="P12" s="41"/>
      <c r="Q12" s="41"/>
      <c r="R12" s="174" t="s">
        <v>35</v>
      </c>
      <c r="S12" s="175"/>
      <c r="T12" s="20"/>
    </row>
    <row r="13" spans="1:22" ht="30" customHeight="1" thickBot="1" x14ac:dyDescent="0.35">
      <c r="A13" s="32"/>
      <c r="B13" s="7"/>
      <c r="C13" s="41"/>
      <c r="D13" s="41"/>
      <c r="E13" s="41"/>
      <c r="F13" s="41"/>
      <c r="G13" s="41"/>
      <c r="H13" s="41"/>
      <c r="I13" s="56"/>
      <c r="J13" s="56"/>
      <c r="K13" s="41"/>
      <c r="L13" s="20"/>
      <c r="N13" s="103" t="s">
        <v>62</v>
      </c>
      <c r="O13" s="104" t="s">
        <v>61</v>
      </c>
      <c r="P13" s="96" t="s">
        <v>19</v>
      </c>
      <c r="Q13" s="42"/>
      <c r="R13" s="103" t="s">
        <v>62</v>
      </c>
      <c r="S13" s="104" t="s">
        <v>61</v>
      </c>
      <c r="T13" s="98" t="s">
        <v>26</v>
      </c>
      <c r="V13" s="100" t="s">
        <v>65</v>
      </c>
    </row>
    <row r="14" spans="1:22" ht="23.25" customHeight="1" thickBot="1" x14ac:dyDescent="0.35">
      <c r="A14" s="22"/>
      <c r="B14" s="41"/>
      <c r="C14" s="41"/>
      <c r="D14" s="41"/>
      <c r="E14" s="41"/>
      <c r="F14" s="41"/>
      <c r="G14" s="41"/>
      <c r="H14" s="41"/>
      <c r="I14" s="56"/>
      <c r="J14" s="56"/>
      <c r="K14" s="41"/>
      <c r="L14" s="20"/>
      <c r="N14" s="74" t="s">
        <v>21</v>
      </c>
      <c r="O14" s="75">
        <v>5</v>
      </c>
      <c r="P14" s="97">
        <v>1.4550000000000001</v>
      </c>
      <c r="Q14" s="43"/>
      <c r="R14" s="74" t="s">
        <v>29</v>
      </c>
      <c r="S14" s="75">
        <v>5</v>
      </c>
      <c r="T14" s="99">
        <v>1.4311</v>
      </c>
    </row>
    <row r="15" spans="1:22" ht="23.25" customHeight="1" x14ac:dyDescent="0.3">
      <c r="A15" s="155"/>
      <c r="B15" s="156"/>
      <c r="C15" s="156"/>
      <c r="D15" s="156"/>
      <c r="E15" s="156"/>
      <c r="F15" s="156"/>
      <c r="G15" s="156"/>
      <c r="H15" s="156"/>
      <c r="I15" s="156"/>
      <c r="J15" s="56"/>
      <c r="K15" s="41"/>
      <c r="L15" s="20"/>
      <c r="N15" s="12" t="s">
        <v>20</v>
      </c>
      <c r="O15" s="13">
        <v>4.5</v>
      </c>
      <c r="P15" s="44" t="s">
        <v>39</v>
      </c>
      <c r="Q15" s="45"/>
      <c r="R15" s="12" t="s">
        <v>30</v>
      </c>
      <c r="S15" s="13">
        <v>4.5</v>
      </c>
      <c r="T15" s="21" t="s">
        <v>39</v>
      </c>
    </row>
    <row r="16" spans="1:22" ht="27" customHeight="1" x14ac:dyDescent="0.3">
      <c r="A16" s="155"/>
      <c r="B16" s="156"/>
      <c r="C16" s="156"/>
      <c r="D16" s="156"/>
      <c r="E16" s="156"/>
      <c r="F16" s="156"/>
      <c r="G16" s="156"/>
      <c r="H16" s="156"/>
      <c r="I16" s="156"/>
      <c r="J16" s="56"/>
      <c r="K16" s="41"/>
      <c r="L16" s="20"/>
      <c r="N16" s="12" t="s">
        <v>22</v>
      </c>
      <c r="O16" s="13">
        <v>4</v>
      </c>
      <c r="P16" s="41"/>
      <c r="Q16" s="41"/>
      <c r="R16" s="12" t="s">
        <v>31</v>
      </c>
      <c r="S16" s="13">
        <v>4</v>
      </c>
      <c r="T16" s="20"/>
    </row>
    <row r="17" spans="1:22" ht="23.25" customHeight="1" thickBot="1" x14ac:dyDescent="0.35">
      <c r="A17" s="47"/>
      <c r="B17" s="56"/>
      <c r="C17" s="56"/>
      <c r="D17" s="56"/>
      <c r="E17" s="56"/>
      <c r="F17" s="56"/>
      <c r="G17" s="57" t="s">
        <v>0</v>
      </c>
      <c r="H17" s="57"/>
      <c r="I17" s="56"/>
      <c r="J17" s="56"/>
      <c r="K17" s="41"/>
      <c r="L17" s="20"/>
      <c r="N17" s="12" t="s">
        <v>23</v>
      </c>
      <c r="O17" s="13">
        <v>3.5</v>
      </c>
      <c r="P17" s="41"/>
      <c r="Q17" s="41"/>
      <c r="R17" s="12" t="s">
        <v>32</v>
      </c>
      <c r="S17" s="13">
        <v>3.5</v>
      </c>
      <c r="T17" s="20"/>
    </row>
    <row r="18" spans="1:22" ht="37.5" customHeight="1" thickBot="1" x14ac:dyDescent="0.35">
      <c r="A18" s="33">
        <v>90</v>
      </c>
      <c r="B18" s="58" t="s">
        <v>2</v>
      </c>
      <c r="C18" s="59">
        <v>20</v>
      </c>
      <c r="D18" s="65" t="s">
        <v>3</v>
      </c>
      <c r="E18" s="59">
        <v>0.88</v>
      </c>
      <c r="F18" s="61" t="s">
        <v>2</v>
      </c>
      <c r="G18" s="11">
        <f>ROUND(D3/D4,4)</f>
        <v>0.88</v>
      </c>
      <c r="H18" s="65" t="s">
        <v>3</v>
      </c>
      <c r="I18" s="65">
        <v>100</v>
      </c>
      <c r="J18" s="62" t="s">
        <v>4</v>
      </c>
      <c r="K18" s="10">
        <f>A18-C18*(ABS((E18-G18)*I18))</f>
        <v>90</v>
      </c>
      <c r="L18" s="20"/>
      <c r="N18" s="81" t="s">
        <v>24</v>
      </c>
      <c r="O18" s="80">
        <v>3</v>
      </c>
      <c r="P18" s="41"/>
      <c r="Q18" s="41"/>
      <c r="R18" s="81" t="s">
        <v>33</v>
      </c>
      <c r="S18" s="80">
        <v>3</v>
      </c>
      <c r="T18" s="20"/>
    </row>
    <row r="19" spans="1:22" ht="24.95" customHeight="1" thickTop="1" x14ac:dyDescent="0.3">
      <c r="A19" s="22"/>
      <c r="B19" s="41"/>
      <c r="C19" s="41"/>
      <c r="D19" s="41"/>
      <c r="E19" s="41"/>
      <c r="F19" s="41"/>
      <c r="G19" s="19" t="s">
        <v>1</v>
      </c>
      <c r="H19" s="3"/>
      <c r="I19" s="56"/>
      <c r="J19" s="56"/>
      <c r="K19" s="41"/>
      <c r="L19" s="20"/>
      <c r="N19" s="22"/>
      <c r="O19" s="41"/>
      <c r="P19" s="41"/>
      <c r="Q19" s="41"/>
      <c r="R19" s="41"/>
      <c r="S19" s="41"/>
      <c r="T19" s="20"/>
    </row>
    <row r="20" spans="1:22" ht="24.95" customHeight="1" thickBot="1" x14ac:dyDescent="0.35">
      <c r="A20" s="22"/>
      <c r="B20" s="41"/>
      <c r="C20" s="41"/>
      <c r="D20" s="41"/>
      <c r="E20" s="41"/>
      <c r="F20" s="5"/>
      <c r="G20" s="6">
        <f>G18</f>
        <v>0.88</v>
      </c>
      <c r="H20" s="2"/>
      <c r="I20" s="56"/>
      <c r="J20" s="56"/>
      <c r="K20" s="41"/>
      <c r="L20" s="20"/>
      <c r="N20" s="22"/>
      <c r="O20" s="41"/>
      <c r="P20" s="41"/>
      <c r="Q20" s="41"/>
      <c r="R20" s="41"/>
      <c r="S20" s="41"/>
      <c r="T20" s="20"/>
    </row>
    <row r="21" spans="1:22" ht="21.75" customHeight="1" thickTop="1" thickBot="1" x14ac:dyDescent="0.35">
      <c r="A21" s="22"/>
      <c r="B21" s="41"/>
      <c r="C21" s="41"/>
      <c r="D21" s="41"/>
      <c r="E21" s="41"/>
      <c r="F21" s="41"/>
      <c r="G21" s="63"/>
      <c r="H21" s="64"/>
      <c r="I21" s="56"/>
      <c r="J21" s="56"/>
      <c r="K21" s="41"/>
      <c r="L21" s="20"/>
      <c r="N21" s="174" t="s">
        <v>36</v>
      </c>
      <c r="O21" s="175"/>
      <c r="P21" s="68"/>
      <c r="Q21" s="41"/>
      <c r="R21" s="174" t="s">
        <v>37</v>
      </c>
      <c r="S21" s="175"/>
      <c r="T21" s="23"/>
    </row>
    <row r="22" spans="1:22" ht="24.95" customHeight="1" thickBot="1" x14ac:dyDescent="0.35">
      <c r="A22" s="149" t="s">
        <v>14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1"/>
      <c r="N22" s="82" t="s">
        <v>16</v>
      </c>
      <c r="O22" s="16">
        <v>100000000</v>
      </c>
      <c r="P22" s="41"/>
      <c r="Q22" s="41"/>
      <c r="R22" s="82" t="s">
        <v>27</v>
      </c>
      <c r="S22" s="16">
        <v>100000000</v>
      </c>
      <c r="T22" s="20"/>
    </row>
    <row r="23" spans="1:22" ht="24.95" customHeight="1" thickTop="1" thickBot="1" x14ac:dyDescent="0.35">
      <c r="A23" s="152" t="s">
        <v>13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4"/>
      <c r="N23" s="83" t="s">
        <v>17</v>
      </c>
      <c r="O23" s="17">
        <v>100000000</v>
      </c>
      <c r="P23" s="41"/>
      <c r="Q23" s="41"/>
      <c r="R23" s="83" t="s">
        <v>28</v>
      </c>
      <c r="S23" s="17">
        <v>50000000</v>
      </c>
      <c r="T23" s="20"/>
    </row>
    <row r="24" spans="1:22" ht="24" customHeight="1" thickTop="1" thickBot="1" x14ac:dyDescent="0.35">
      <c r="A24" s="34"/>
      <c r="B24" s="8"/>
      <c r="C24" s="8"/>
      <c r="D24" s="8"/>
      <c r="E24" s="8"/>
      <c r="F24" s="8"/>
      <c r="G24" s="8"/>
      <c r="H24" s="8"/>
      <c r="I24" s="9"/>
      <c r="J24" s="9"/>
      <c r="K24" s="8"/>
      <c r="L24" s="35"/>
      <c r="N24" s="12" t="s">
        <v>18</v>
      </c>
      <c r="O24" s="18">
        <f>O23/O22</f>
        <v>1</v>
      </c>
      <c r="P24" s="41"/>
      <c r="Q24" s="41"/>
      <c r="R24" s="12" t="s">
        <v>59</v>
      </c>
      <c r="S24" s="18">
        <f>S22/S23</f>
        <v>2</v>
      </c>
      <c r="T24" s="20"/>
      <c r="V24" s="101" t="s">
        <v>67</v>
      </c>
    </row>
    <row r="25" spans="1:22" ht="30" customHeight="1" thickBot="1" x14ac:dyDescent="0.35">
      <c r="A25" s="22"/>
      <c r="B25" s="41"/>
      <c r="C25" s="41"/>
      <c r="D25" s="41"/>
      <c r="E25" s="66"/>
      <c r="F25" s="41"/>
      <c r="G25" s="67"/>
      <c r="H25" s="41"/>
      <c r="I25" s="56"/>
      <c r="J25" s="56"/>
      <c r="K25" s="41"/>
      <c r="L25" s="20"/>
      <c r="N25" s="92" t="s">
        <v>25</v>
      </c>
      <c r="O25" s="93">
        <f>O24/$P$14</f>
        <v>0.6872852233676976</v>
      </c>
      <c r="P25" s="91"/>
      <c r="Q25" s="91"/>
      <c r="R25" s="92" t="s">
        <v>25</v>
      </c>
      <c r="S25" s="93">
        <f>S24/$T$14</f>
        <v>1.3975263783103906</v>
      </c>
      <c r="T25" s="20"/>
    </row>
    <row r="26" spans="1:22" ht="28.5" customHeight="1" thickBot="1" x14ac:dyDescent="0.35">
      <c r="A26" s="155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7"/>
      <c r="N26" s="94" t="s">
        <v>58</v>
      </c>
      <c r="O26" s="95">
        <f>IF(O25&lt;1,5,IF(AND(O25&gt;=1,O25&lt;1.3),4.5,IF(AND(O25&gt;=1.3,O25&lt;1.6),4,IF(AND(O25&gt;=1.6,O25&lt;1.9),3.5,IF(O25&gt;=1.9,3)))))</f>
        <v>5</v>
      </c>
      <c r="P26" s="59"/>
      <c r="Q26" s="59"/>
      <c r="R26" s="94" t="s">
        <v>58</v>
      </c>
      <c r="S26" s="95">
        <f>IF(S25&gt;1,5,IF(AND(S25&gt;=0.9,S25&lt;1),4.5,IF(AND(S25&gt;=0.8,S25&lt;0.9),4,IF(AND(S25&gt;=0.7,S25&lt;0.8),3.5,IF(S25&lt;0.7,3)))))</f>
        <v>5</v>
      </c>
      <c r="T26" s="20"/>
    </row>
    <row r="27" spans="1:22" x14ac:dyDescent="0.3">
      <c r="A27" s="155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7"/>
      <c r="N27" s="22"/>
      <c r="O27" s="41"/>
      <c r="P27" s="41"/>
      <c r="Q27" s="41"/>
      <c r="R27" s="41"/>
      <c r="S27" s="41"/>
      <c r="T27" s="20"/>
    </row>
    <row r="28" spans="1:22" x14ac:dyDescent="0.3">
      <c r="A28" s="155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7"/>
      <c r="N28" s="22"/>
      <c r="O28" s="41"/>
      <c r="P28" s="41"/>
      <c r="Q28" s="41"/>
      <c r="R28" s="41"/>
      <c r="S28" s="41"/>
      <c r="T28" s="20"/>
    </row>
    <row r="29" spans="1:22" x14ac:dyDescent="0.3">
      <c r="A29" s="155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7"/>
      <c r="N29" s="22"/>
      <c r="O29" s="41"/>
      <c r="P29" s="41"/>
      <c r="Q29" s="41"/>
      <c r="R29" s="41"/>
      <c r="S29" s="41"/>
      <c r="T29" s="20"/>
    </row>
    <row r="30" spans="1:22" x14ac:dyDescent="0.3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7"/>
      <c r="N30" s="22"/>
      <c r="O30" s="41"/>
      <c r="P30" s="41"/>
      <c r="Q30" s="41"/>
      <c r="R30" s="41"/>
      <c r="S30" s="41"/>
      <c r="T30" s="20"/>
    </row>
    <row r="31" spans="1:22" ht="17.25" thickBot="1" x14ac:dyDescent="0.35">
      <c r="A31" s="36"/>
      <c r="B31" s="24"/>
      <c r="C31" s="24"/>
      <c r="D31" s="24"/>
      <c r="E31" s="24"/>
      <c r="F31" s="24"/>
      <c r="G31" s="24"/>
      <c r="H31" s="24"/>
      <c r="I31" s="37"/>
      <c r="J31" s="37"/>
      <c r="K31" s="24"/>
      <c r="L31" s="25"/>
      <c r="N31" s="36"/>
      <c r="O31" s="24"/>
      <c r="P31" s="24"/>
      <c r="Q31" s="24"/>
      <c r="R31" s="24"/>
      <c r="S31" s="24"/>
      <c r="T31" s="25"/>
    </row>
  </sheetData>
  <mergeCells count="25">
    <mergeCell ref="N21:O21"/>
    <mergeCell ref="R21:S21"/>
    <mergeCell ref="R9:R10"/>
    <mergeCell ref="S9:T10"/>
    <mergeCell ref="A3:C3"/>
    <mergeCell ref="D3:F3"/>
    <mergeCell ref="A4:C4"/>
    <mergeCell ref="D4:F4"/>
    <mergeCell ref="N3:Q3"/>
    <mergeCell ref="N12:O12"/>
    <mergeCell ref="R12:S12"/>
    <mergeCell ref="K9:L10"/>
    <mergeCell ref="A1:T1"/>
    <mergeCell ref="A6:L6"/>
    <mergeCell ref="N6:T6"/>
    <mergeCell ref="A7:L7"/>
    <mergeCell ref="N7:T7"/>
    <mergeCell ref="A22:L22"/>
    <mergeCell ref="A23:L23"/>
    <mergeCell ref="A26:L30"/>
    <mergeCell ref="I9:J10"/>
    <mergeCell ref="B9:F9"/>
    <mergeCell ref="B10:F10"/>
    <mergeCell ref="A12:L12"/>
    <mergeCell ref="A15:I16"/>
  </mergeCells>
  <phoneticPr fontId="1" type="noConversion"/>
  <pageMargins left="0.51181102362204722" right="0.5118110236220472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opLeftCell="A4" zoomScale="85" zoomScaleNormal="85" workbookViewId="0">
      <selection activeCell="AA8" sqref="AA8"/>
    </sheetView>
  </sheetViews>
  <sheetFormatPr defaultRowHeight="16.5" x14ac:dyDescent="0.3"/>
  <cols>
    <col min="1" max="1" width="7.625" customWidth="1"/>
    <col min="2" max="2" width="3.375" customWidth="1"/>
    <col min="3" max="3" width="3.625" customWidth="1"/>
    <col min="4" max="4" width="3.5" customWidth="1"/>
    <col min="5" max="5" width="8.125" customWidth="1"/>
    <col min="6" max="6" width="4.875" customWidth="1"/>
    <col min="7" max="7" width="12.125" customWidth="1"/>
    <col min="8" max="8" width="4.25" customWidth="1"/>
    <col min="9" max="9" width="6.375" style="1" customWidth="1"/>
    <col min="10" max="10" width="4.625" style="1" customWidth="1"/>
    <col min="11" max="11" width="14.875" customWidth="1"/>
    <col min="13" max="13" width="3" customWidth="1"/>
    <col min="14" max="14" width="18.5" customWidth="1"/>
    <col min="15" max="15" width="13" bestFit="1" customWidth="1"/>
    <col min="16" max="16" width="17.25" customWidth="1"/>
    <col min="17" max="17" width="0.75" customWidth="1"/>
    <col min="18" max="18" width="17.75" customWidth="1"/>
    <col min="19" max="19" width="13" bestFit="1" customWidth="1"/>
    <col min="20" max="20" width="17.625" customWidth="1"/>
  </cols>
  <sheetData>
    <row r="1" spans="1:22" ht="30.75" customHeight="1" thickBot="1" x14ac:dyDescent="0.35">
      <c r="A1" s="164" t="s">
        <v>68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6"/>
    </row>
    <row r="2" spans="1:22" ht="8.25" customHeight="1" thickBot="1" x14ac:dyDescent="0.35">
      <c r="A2" s="22"/>
      <c r="B2" s="41"/>
      <c r="C2" s="41"/>
      <c r="D2" s="41"/>
      <c r="E2" s="41"/>
      <c r="F2" s="41"/>
      <c r="G2" s="41"/>
      <c r="H2" s="41"/>
      <c r="I2" s="48"/>
      <c r="J2" s="48"/>
      <c r="K2" s="41"/>
      <c r="L2" s="20"/>
    </row>
    <row r="3" spans="1:22" s="4" customFormat="1" ht="24.95" customHeight="1" thickTop="1" thickBot="1" x14ac:dyDescent="0.35">
      <c r="A3" s="182" t="s">
        <v>5</v>
      </c>
      <c r="B3" s="183"/>
      <c r="C3" s="183"/>
      <c r="D3" s="197">
        <v>8800000</v>
      </c>
      <c r="E3" s="198"/>
      <c r="F3" s="199"/>
      <c r="G3" s="49"/>
      <c r="H3" s="49"/>
      <c r="I3" s="50"/>
      <c r="J3" s="50"/>
      <c r="K3" s="49"/>
      <c r="L3" s="26"/>
      <c r="N3" s="190" t="s">
        <v>40</v>
      </c>
      <c r="O3" s="191"/>
      <c r="P3" s="191"/>
      <c r="Q3" s="192"/>
    </row>
    <row r="4" spans="1:22" s="4" customFormat="1" ht="24.95" customHeight="1" thickTop="1" thickBot="1" x14ac:dyDescent="0.35">
      <c r="A4" s="182" t="s">
        <v>6</v>
      </c>
      <c r="B4" s="183"/>
      <c r="C4" s="183"/>
      <c r="D4" s="187">
        <v>10000000</v>
      </c>
      <c r="E4" s="188"/>
      <c r="F4" s="189"/>
      <c r="G4" s="49"/>
      <c r="H4" s="49"/>
      <c r="I4" s="50"/>
      <c r="J4" s="50"/>
      <c r="K4" s="49"/>
      <c r="L4" s="26"/>
      <c r="N4" s="86" t="s">
        <v>66</v>
      </c>
    </row>
    <row r="5" spans="1:22" s="4" customFormat="1" ht="9.75" customHeight="1" thickTop="1" thickBot="1" x14ac:dyDescent="0.35">
      <c r="A5" s="27"/>
      <c r="B5" s="28"/>
      <c r="C5" s="28"/>
      <c r="D5" s="29"/>
      <c r="E5" s="29"/>
      <c r="F5" s="29"/>
      <c r="G5" s="49"/>
      <c r="H5" s="49"/>
      <c r="I5" s="50"/>
      <c r="J5" s="50"/>
      <c r="K5" s="49"/>
      <c r="L5" s="26"/>
    </row>
    <row r="6" spans="1:22" s="4" customFormat="1" ht="36" customHeight="1" x14ac:dyDescent="0.3">
      <c r="A6" s="167" t="s">
        <v>70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9"/>
      <c r="N6" s="167" t="s">
        <v>71</v>
      </c>
      <c r="O6" s="168"/>
      <c r="P6" s="168"/>
      <c r="Q6" s="168"/>
      <c r="R6" s="168"/>
      <c r="S6" s="168"/>
      <c r="T6" s="169"/>
    </row>
    <row r="7" spans="1:22" s="4" customFormat="1" ht="45" customHeight="1" thickBot="1" x14ac:dyDescent="0.35">
      <c r="A7" s="170" t="s">
        <v>15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2"/>
      <c r="N7" s="170" t="s">
        <v>38</v>
      </c>
      <c r="O7" s="171"/>
      <c r="P7" s="171"/>
      <c r="Q7" s="171"/>
      <c r="R7" s="171"/>
      <c r="S7" s="171"/>
      <c r="T7" s="172"/>
    </row>
    <row r="8" spans="1:22" s="4" customFormat="1" ht="25.5" customHeight="1" thickBot="1" x14ac:dyDescent="0.35">
      <c r="A8" s="27"/>
      <c r="B8" s="28"/>
      <c r="C8" s="28"/>
      <c r="D8" s="29"/>
      <c r="E8" s="29"/>
      <c r="F8" s="29"/>
      <c r="G8" s="49"/>
      <c r="H8" s="49"/>
      <c r="I8" s="50"/>
      <c r="J8" s="50"/>
      <c r="K8" s="49"/>
      <c r="L8" s="26"/>
      <c r="N8" s="84"/>
      <c r="O8" s="49"/>
      <c r="P8" s="49"/>
      <c r="Q8" s="49"/>
      <c r="R8" s="49"/>
      <c r="S8" s="49"/>
      <c r="T8" s="26"/>
    </row>
    <row r="9" spans="1:22" s="4" customFormat="1" ht="24.95" customHeight="1" thickTop="1" thickBot="1" x14ac:dyDescent="0.35">
      <c r="A9" s="30" t="s">
        <v>7</v>
      </c>
      <c r="B9" s="206" t="s">
        <v>8</v>
      </c>
      <c r="C9" s="206"/>
      <c r="D9" s="206"/>
      <c r="E9" s="206"/>
      <c r="F9" s="206"/>
      <c r="G9" s="79">
        <v>5</v>
      </c>
      <c r="H9" s="51"/>
      <c r="I9" s="200">
        <f>G9+G10+G11</f>
        <v>100</v>
      </c>
      <c r="J9" s="201"/>
      <c r="K9" s="213" t="s">
        <v>11</v>
      </c>
      <c r="L9" s="31"/>
      <c r="N9" s="108" t="s">
        <v>55</v>
      </c>
      <c r="O9" s="79">
        <v>5</v>
      </c>
      <c r="P9" s="49"/>
      <c r="Q9" s="49"/>
      <c r="R9" s="207">
        <f>O9+O10+O11</f>
        <v>100</v>
      </c>
      <c r="S9" s="210" t="s">
        <v>60</v>
      </c>
      <c r="T9" s="210"/>
    </row>
    <row r="10" spans="1:22" s="4" customFormat="1" ht="24.95" customHeight="1" thickTop="1" thickBot="1" x14ac:dyDescent="0.35">
      <c r="A10" s="30" t="s">
        <v>7</v>
      </c>
      <c r="B10" s="206" t="s">
        <v>9</v>
      </c>
      <c r="C10" s="206"/>
      <c r="D10" s="206"/>
      <c r="E10" s="206"/>
      <c r="F10" s="206"/>
      <c r="G10" s="79">
        <f>O27+S27</f>
        <v>5</v>
      </c>
      <c r="H10" s="51"/>
      <c r="I10" s="202"/>
      <c r="J10" s="203"/>
      <c r="K10" s="214"/>
      <c r="L10" s="31"/>
      <c r="N10" s="108" t="s">
        <v>72</v>
      </c>
      <c r="O10" s="77">
        <f>O27+S27</f>
        <v>5</v>
      </c>
      <c r="P10" s="49"/>
      <c r="Q10" s="49"/>
      <c r="R10" s="208"/>
      <c r="S10" s="211"/>
      <c r="T10" s="211"/>
    </row>
    <row r="11" spans="1:22" ht="28.5" customHeight="1" thickTop="1" thickBot="1" x14ac:dyDescent="0.35">
      <c r="A11" s="30" t="s">
        <v>7</v>
      </c>
      <c r="B11" s="206" t="s">
        <v>10</v>
      </c>
      <c r="C11" s="206"/>
      <c r="D11" s="206"/>
      <c r="E11" s="206"/>
      <c r="F11" s="206"/>
      <c r="G11" s="78">
        <f>MAX(K19,85)</f>
        <v>90</v>
      </c>
      <c r="H11" s="51"/>
      <c r="I11" s="204"/>
      <c r="J11" s="205"/>
      <c r="K11" s="215"/>
      <c r="L11" s="31"/>
      <c r="N11" s="108" t="s">
        <v>73</v>
      </c>
      <c r="O11" s="78">
        <f>G11</f>
        <v>90</v>
      </c>
      <c r="P11" s="41"/>
      <c r="Q11" s="41"/>
      <c r="R11" s="209"/>
      <c r="S11" s="212"/>
      <c r="T11" s="212"/>
    </row>
    <row r="12" spans="1:22" ht="15" customHeight="1" thickTop="1" thickBot="1" x14ac:dyDescent="0.35">
      <c r="A12" s="52"/>
      <c r="B12" s="53"/>
      <c r="C12" s="53"/>
      <c r="D12" s="53"/>
      <c r="E12" s="53"/>
      <c r="F12" s="53"/>
      <c r="G12" s="54"/>
      <c r="H12" s="51"/>
      <c r="I12" s="55"/>
      <c r="J12" s="55"/>
      <c r="K12" s="51"/>
      <c r="L12" s="31"/>
      <c r="N12" s="22"/>
      <c r="O12" s="41"/>
      <c r="P12" s="41"/>
      <c r="Q12" s="41"/>
      <c r="R12" s="41"/>
      <c r="S12" s="41"/>
      <c r="T12" s="20"/>
    </row>
    <row r="13" spans="1:22" ht="23.25" customHeight="1" thickBot="1" x14ac:dyDescent="0.35">
      <c r="A13" s="161" t="s">
        <v>12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3"/>
      <c r="N13" s="174" t="s">
        <v>34</v>
      </c>
      <c r="O13" s="175"/>
      <c r="P13" s="41"/>
      <c r="Q13" s="41"/>
      <c r="R13" s="174" t="s">
        <v>35</v>
      </c>
      <c r="S13" s="175"/>
      <c r="T13" s="20"/>
      <c r="V13" s="109" t="s">
        <v>76</v>
      </c>
    </row>
    <row r="14" spans="1:22" ht="30" customHeight="1" thickBot="1" x14ac:dyDescent="0.35">
      <c r="A14" s="32"/>
      <c r="B14" s="7"/>
      <c r="C14" s="41"/>
      <c r="D14" s="41"/>
      <c r="E14" s="41"/>
      <c r="F14" s="41"/>
      <c r="G14" s="41"/>
      <c r="H14" s="41"/>
      <c r="I14" s="48"/>
      <c r="J14" s="48"/>
      <c r="K14" s="41"/>
      <c r="L14" s="20"/>
      <c r="N14" s="105" t="s">
        <v>74</v>
      </c>
      <c r="O14" s="106" t="s">
        <v>75</v>
      </c>
      <c r="P14" s="96" t="s">
        <v>19</v>
      </c>
      <c r="Q14" s="42"/>
      <c r="R14" s="105" t="s">
        <v>74</v>
      </c>
      <c r="S14" s="106" t="s">
        <v>75</v>
      </c>
      <c r="T14" s="98" t="s">
        <v>26</v>
      </c>
    </row>
    <row r="15" spans="1:22" ht="23.25" customHeight="1" thickBot="1" x14ac:dyDescent="0.35">
      <c r="A15" s="22"/>
      <c r="B15" s="41"/>
      <c r="C15" s="41"/>
      <c r="D15" s="41"/>
      <c r="E15" s="41"/>
      <c r="F15" s="41"/>
      <c r="G15" s="41"/>
      <c r="H15" s="41"/>
      <c r="I15" s="48"/>
      <c r="J15" s="48"/>
      <c r="K15" s="41"/>
      <c r="L15" s="20"/>
      <c r="N15" s="12" t="s">
        <v>21</v>
      </c>
      <c r="O15" s="107">
        <v>2.5</v>
      </c>
      <c r="P15" s="132">
        <v>1.4550000000000001</v>
      </c>
      <c r="Q15" s="43"/>
      <c r="R15" s="12" t="s">
        <v>29</v>
      </c>
      <c r="S15" s="107">
        <v>2.5</v>
      </c>
      <c r="T15" s="133">
        <v>1.4311</v>
      </c>
      <c r="V15" s="100" t="s">
        <v>65</v>
      </c>
    </row>
    <row r="16" spans="1:22" ht="23.25" customHeight="1" x14ac:dyDescent="0.3">
      <c r="A16" s="155"/>
      <c r="B16" s="156"/>
      <c r="C16" s="156"/>
      <c r="D16" s="156"/>
      <c r="E16" s="156"/>
      <c r="F16" s="156"/>
      <c r="G16" s="156"/>
      <c r="H16" s="156"/>
      <c r="I16" s="156"/>
      <c r="J16" s="48"/>
      <c r="K16" s="41"/>
      <c r="L16" s="20"/>
      <c r="N16" s="12" t="s">
        <v>20</v>
      </c>
      <c r="O16" s="13">
        <v>2.2999999999999998</v>
      </c>
      <c r="P16" s="44" t="s">
        <v>39</v>
      </c>
      <c r="Q16" s="45"/>
      <c r="R16" s="12" t="s">
        <v>30</v>
      </c>
      <c r="S16" s="13">
        <v>2.2999999999999998</v>
      </c>
      <c r="T16" s="21" t="s">
        <v>39</v>
      </c>
    </row>
    <row r="17" spans="1:22" ht="27" customHeight="1" x14ac:dyDescent="0.3">
      <c r="A17" s="155"/>
      <c r="B17" s="156"/>
      <c r="C17" s="156"/>
      <c r="D17" s="156"/>
      <c r="E17" s="156"/>
      <c r="F17" s="156"/>
      <c r="G17" s="156"/>
      <c r="H17" s="156"/>
      <c r="I17" s="156"/>
      <c r="J17" s="48"/>
      <c r="K17" s="41"/>
      <c r="L17" s="20"/>
      <c r="N17" s="12" t="s">
        <v>22</v>
      </c>
      <c r="O17" s="13">
        <v>2.1</v>
      </c>
      <c r="P17" s="41"/>
      <c r="Q17" s="41"/>
      <c r="R17" s="12" t="s">
        <v>31</v>
      </c>
      <c r="S17" s="13">
        <v>2.1</v>
      </c>
      <c r="T17" s="20"/>
    </row>
    <row r="18" spans="1:22" ht="23.25" customHeight="1" thickBot="1" x14ac:dyDescent="0.35">
      <c r="A18" s="46"/>
      <c r="B18" s="48"/>
      <c r="C18" s="48"/>
      <c r="D18" s="48"/>
      <c r="E18" s="48"/>
      <c r="F18" s="48"/>
      <c r="G18" s="57" t="s">
        <v>0</v>
      </c>
      <c r="H18" s="57"/>
      <c r="I18" s="48"/>
      <c r="J18" s="48"/>
      <c r="K18" s="41"/>
      <c r="L18" s="20"/>
      <c r="N18" s="12" t="s">
        <v>23</v>
      </c>
      <c r="O18" s="13">
        <v>1.9</v>
      </c>
      <c r="P18" s="41"/>
      <c r="Q18" s="41"/>
      <c r="R18" s="12" t="s">
        <v>32</v>
      </c>
      <c r="S18" s="13">
        <v>1.9</v>
      </c>
      <c r="T18" s="20"/>
    </row>
    <row r="19" spans="1:22" ht="37.5" customHeight="1" thickBot="1" x14ac:dyDescent="0.35">
      <c r="A19" s="33">
        <v>90</v>
      </c>
      <c r="B19" s="58" t="s">
        <v>2</v>
      </c>
      <c r="C19" s="59">
        <v>20</v>
      </c>
      <c r="D19" s="60" t="s">
        <v>3</v>
      </c>
      <c r="E19" s="59">
        <v>0.88</v>
      </c>
      <c r="F19" s="61" t="s">
        <v>2</v>
      </c>
      <c r="G19" s="11">
        <f>ROUND(D3/D4,4)</f>
        <v>0.88</v>
      </c>
      <c r="H19" s="60" t="s">
        <v>3</v>
      </c>
      <c r="I19" s="60">
        <v>100</v>
      </c>
      <c r="J19" s="62" t="s">
        <v>4</v>
      </c>
      <c r="K19" s="10">
        <f>A19-C19*(ABS((E19-G19)*I19))</f>
        <v>90</v>
      </c>
      <c r="L19" s="20"/>
      <c r="N19" s="81" t="s">
        <v>24</v>
      </c>
      <c r="O19" s="80">
        <v>1.7</v>
      </c>
      <c r="P19" s="41"/>
      <c r="Q19" s="41"/>
      <c r="R19" s="81" t="s">
        <v>33</v>
      </c>
      <c r="S19" s="80">
        <v>1.7</v>
      </c>
      <c r="T19" s="20"/>
    </row>
    <row r="20" spans="1:22" ht="24.95" customHeight="1" thickTop="1" x14ac:dyDescent="0.3">
      <c r="A20" s="22"/>
      <c r="B20" s="41"/>
      <c r="C20" s="41"/>
      <c r="D20" s="41"/>
      <c r="E20" s="41"/>
      <c r="F20" s="41"/>
      <c r="G20" s="19" t="s">
        <v>1</v>
      </c>
      <c r="H20" s="3"/>
      <c r="I20" s="48"/>
      <c r="J20" s="48"/>
      <c r="K20" s="41"/>
      <c r="L20" s="20"/>
      <c r="N20" s="22"/>
      <c r="O20" s="41"/>
      <c r="P20" s="41"/>
      <c r="Q20" s="41"/>
      <c r="R20" s="41"/>
      <c r="S20" s="41"/>
      <c r="T20" s="20"/>
    </row>
    <row r="21" spans="1:22" ht="24.95" customHeight="1" thickBot="1" x14ac:dyDescent="0.35">
      <c r="A21" s="22"/>
      <c r="B21" s="41"/>
      <c r="C21" s="41"/>
      <c r="D21" s="41"/>
      <c r="E21" s="41"/>
      <c r="F21" s="5"/>
      <c r="G21" s="6">
        <f>G19</f>
        <v>0.88</v>
      </c>
      <c r="H21" s="2"/>
      <c r="I21" s="48"/>
      <c r="J21" s="48"/>
      <c r="K21" s="41"/>
      <c r="L21" s="20"/>
      <c r="N21" s="22"/>
      <c r="O21" s="41"/>
      <c r="P21" s="41"/>
      <c r="Q21" s="41"/>
      <c r="R21" s="41"/>
      <c r="S21" s="41"/>
      <c r="T21" s="20"/>
    </row>
    <row r="22" spans="1:22" ht="30" customHeight="1" thickTop="1" thickBot="1" x14ac:dyDescent="0.35">
      <c r="A22" s="22"/>
      <c r="B22" s="41"/>
      <c r="C22" s="41"/>
      <c r="D22" s="41"/>
      <c r="E22" s="41"/>
      <c r="F22" s="41"/>
      <c r="G22" s="63"/>
      <c r="H22" s="64"/>
      <c r="I22" s="48"/>
      <c r="J22" s="48"/>
      <c r="K22" s="41"/>
      <c r="L22" s="20"/>
      <c r="N22" s="174" t="s">
        <v>36</v>
      </c>
      <c r="O22" s="175"/>
      <c r="P22" s="68"/>
      <c r="Q22" s="41"/>
      <c r="R22" s="174" t="s">
        <v>37</v>
      </c>
      <c r="S22" s="175"/>
      <c r="T22" s="23"/>
    </row>
    <row r="23" spans="1:22" ht="24.95" customHeight="1" thickBot="1" x14ac:dyDescent="0.35">
      <c r="A23" s="149" t="s">
        <v>14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1"/>
      <c r="N23" s="82" t="s">
        <v>16</v>
      </c>
      <c r="O23" s="16">
        <v>100000000</v>
      </c>
      <c r="P23" s="41"/>
      <c r="Q23" s="41"/>
      <c r="R23" s="82" t="s">
        <v>27</v>
      </c>
      <c r="S23" s="16">
        <v>100000000</v>
      </c>
      <c r="T23" s="20"/>
    </row>
    <row r="24" spans="1:22" ht="24.95" customHeight="1" thickTop="1" thickBot="1" x14ac:dyDescent="0.35">
      <c r="A24" s="152" t="s">
        <v>13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4"/>
      <c r="N24" s="83" t="s">
        <v>17</v>
      </c>
      <c r="O24" s="17">
        <v>1000000</v>
      </c>
      <c r="P24" s="41"/>
      <c r="Q24" s="41"/>
      <c r="R24" s="83" t="s">
        <v>28</v>
      </c>
      <c r="S24" s="17">
        <v>10000000</v>
      </c>
      <c r="T24" s="20"/>
    </row>
    <row r="25" spans="1:22" ht="21.75" customHeight="1" thickTop="1" thickBot="1" x14ac:dyDescent="0.35">
      <c r="A25" s="34"/>
      <c r="B25" s="8"/>
      <c r="C25" s="8"/>
      <c r="D25" s="8"/>
      <c r="E25" s="8"/>
      <c r="F25" s="8"/>
      <c r="G25" s="8"/>
      <c r="H25" s="8"/>
      <c r="I25" s="9"/>
      <c r="J25" s="9"/>
      <c r="K25" s="8"/>
      <c r="L25" s="35"/>
      <c r="N25" s="12" t="s">
        <v>18</v>
      </c>
      <c r="O25" s="18">
        <f>O24/O23</f>
        <v>0.01</v>
      </c>
      <c r="P25" s="41"/>
      <c r="Q25" s="41"/>
      <c r="R25" s="12" t="s">
        <v>59</v>
      </c>
      <c r="S25" s="18">
        <f>S23/S24</f>
        <v>10</v>
      </c>
      <c r="T25" s="20"/>
      <c r="V25" s="101" t="s">
        <v>67</v>
      </c>
    </row>
    <row r="26" spans="1:22" ht="25.5" customHeight="1" x14ac:dyDescent="0.3">
      <c r="A26" s="22"/>
      <c r="B26" s="41"/>
      <c r="C26" s="41"/>
      <c r="D26" s="41"/>
      <c r="E26" s="66"/>
      <c r="F26" s="41"/>
      <c r="G26" s="67"/>
      <c r="H26" s="41"/>
      <c r="I26" s="48"/>
      <c r="J26" s="48"/>
      <c r="K26" s="41"/>
      <c r="L26" s="20"/>
      <c r="N26" s="89" t="s">
        <v>25</v>
      </c>
      <c r="O26" s="90">
        <f>O25/$P$15</f>
        <v>6.8728522336769758E-3</v>
      </c>
      <c r="P26" s="91"/>
      <c r="Q26" s="91"/>
      <c r="R26" s="89" t="s">
        <v>25</v>
      </c>
      <c r="S26" s="90">
        <f>S25/$T$15</f>
        <v>6.9876318915519526</v>
      </c>
      <c r="T26" s="20"/>
    </row>
    <row r="27" spans="1:22" ht="26.25" customHeight="1" thickBot="1" x14ac:dyDescent="0.35">
      <c r="A27" s="155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7"/>
      <c r="N27" s="87" t="s">
        <v>69</v>
      </c>
      <c r="O27" s="88">
        <f>IF(O26&lt;1,2.5,IF(AND(O26&gt;=1,O26&lt;1.3),2.3,IF(AND(O26&gt;=1.3,O26&lt;1.6),2.1,IF(AND(O26&gt;=1.6,O26&lt;1.9),1.9,IF(O26&gt;=1.9,1.7)))))</f>
        <v>2.5</v>
      </c>
      <c r="P27" s="102"/>
      <c r="Q27" s="102"/>
      <c r="R27" s="87" t="s">
        <v>69</v>
      </c>
      <c r="S27" s="88">
        <f>IF(S26&gt;1,2.5,IF(AND(S26&gt;=0.9,S26&lt;1),2.3,IF(AND(S26&gt;=0.8,S26&lt;0.9),2.1,IF(AND(S26&gt;=0.7,S26&lt;0.8),1.9,IF(S26&lt;0.7,1.7)))))</f>
        <v>2.5</v>
      </c>
      <c r="T27" s="20"/>
    </row>
    <row r="28" spans="1:22" x14ac:dyDescent="0.3">
      <c r="A28" s="155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7"/>
      <c r="N28" s="22"/>
      <c r="O28" s="41"/>
      <c r="P28" s="41"/>
      <c r="Q28" s="41"/>
      <c r="R28" s="41"/>
      <c r="S28" s="41"/>
      <c r="T28" s="20"/>
    </row>
    <row r="29" spans="1:22" x14ac:dyDescent="0.3">
      <c r="A29" s="155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7"/>
      <c r="N29" s="22"/>
      <c r="O29" s="41"/>
      <c r="P29" s="41"/>
      <c r="Q29" s="41"/>
      <c r="R29" s="41"/>
      <c r="S29" s="41"/>
      <c r="T29" s="20"/>
    </row>
    <row r="30" spans="1:22" x14ac:dyDescent="0.3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7"/>
      <c r="N30" s="22"/>
      <c r="O30" s="41"/>
      <c r="P30" s="41"/>
      <c r="Q30" s="41"/>
      <c r="R30" s="41"/>
      <c r="S30" s="41"/>
      <c r="T30" s="20"/>
    </row>
    <row r="31" spans="1:22" x14ac:dyDescent="0.3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7"/>
      <c r="N31" s="22"/>
      <c r="O31" s="41"/>
      <c r="P31" s="41"/>
      <c r="Q31" s="41"/>
      <c r="R31" s="41"/>
      <c r="S31" s="41"/>
      <c r="T31" s="20"/>
    </row>
    <row r="32" spans="1:22" x14ac:dyDescent="0.3">
      <c r="A32" s="22"/>
      <c r="B32" s="41"/>
      <c r="C32" s="41"/>
      <c r="D32" s="41"/>
      <c r="E32" s="41"/>
      <c r="F32" s="41"/>
      <c r="G32" s="41"/>
      <c r="H32" s="41"/>
      <c r="I32" s="48"/>
      <c r="J32" s="48"/>
      <c r="K32" s="41"/>
      <c r="L32" s="20"/>
      <c r="N32" s="22"/>
      <c r="O32" s="41"/>
      <c r="P32" s="41"/>
      <c r="Q32" s="41"/>
      <c r="R32" s="41"/>
      <c r="S32" s="41"/>
      <c r="T32" s="20"/>
    </row>
    <row r="33" spans="1:20" ht="17.25" thickBot="1" x14ac:dyDescent="0.35">
      <c r="A33" s="36"/>
      <c r="B33" s="24"/>
      <c r="C33" s="24"/>
      <c r="D33" s="24"/>
      <c r="E33" s="24"/>
      <c r="F33" s="24"/>
      <c r="G33" s="24"/>
      <c r="H33" s="24"/>
      <c r="I33" s="37"/>
      <c r="J33" s="37"/>
      <c r="K33" s="24"/>
      <c r="L33" s="25"/>
      <c r="N33" s="36"/>
      <c r="O33" s="24"/>
      <c r="P33" s="24"/>
      <c r="Q33" s="24"/>
      <c r="R33" s="24"/>
      <c r="S33" s="24"/>
      <c r="T33" s="25"/>
    </row>
  </sheetData>
  <mergeCells count="26">
    <mergeCell ref="N22:O22"/>
    <mergeCell ref="R22:S22"/>
    <mergeCell ref="R9:R11"/>
    <mergeCell ref="S9:T11"/>
    <mergeCell ref="K9:K11"/>
    <mergeCell ref="A6:L6"/>
    <mergeCell ref="A27:L31"/>
    <mergeCell ref="I9:J11"/>
    <mergeCell ref="A7:L7"/>
    <mergeCell ref="A13:L13"/>
    <mergeCell ref="A23:L23"/>
    <mergeCell ref="A24:L24"/>
    <mergeCell ref="A16:I17"/>
    <mergeCell ref="B9:F9"/>
    <mergeCell ref="B10:F10"/>
    <mergeCell ref="B11:F11"/>
    <mergeCell ref="A3:C3"/>
    <mergeCell ref="A4:C4"/>
    <mergeCell ref="D3:F3"/>
    <mergeCell ref="D4:F4"/>
    <mergeCell ref="A1:T1"/>
    <mergeCell ref="N6:T6"/>
    <mergeCell ref="N7:T7"/>
    <mergeCell ref="N13:O13"/>
    <mergeCell ref="R13:S13"/>
    <mergeCell ref="N3:Q3"/>
  </mergeCells>
  <phoneticPr fontId="1" type="noConversion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tabSelected="1" zoomScale="85" zoomScaleNormal="85" workbookViewId="0">
      <selection activeCell="Y7" sqref="Y7"/>
    </sheetView>
  </sheetViews>
  <sheetFormatPr defaultRowHeight="16.5" x14ac:dyDescent="0.3"/>
  <cols>
    <col min="1" max="1" width="7.625" customWidth="1"/>
    <col min="2" max="2" width="3.375" customWidth="1"/>
    <col min="3" max="3" width="3.625" customWidth="1"/>
    <col min="4" max="4" width="3.5" customWidth="1"/>
    <col min="5" max="5" width="8.125" customWidth="1"/>
    <col min="6" max="6" width="4.875" customWidth="1"/>
    <col min="7" max="7" width="12.125" customWidth="1"/>
    <col min="8" max="8" width="4.25" customWidth="1"/>
    <col min="9" max="9" width="6.375" style="1" customWidth="1"/>
    <col min="10" max="10" width="4.625" style="1" customWidth="1"/>
    <col min="11" max="11" width="14.875" customWidth="1"/>
    <col min="13" max="13" width="3" customWidth="1"/>
    <col min="14" max="14" width="20.5" bestFit="1" customWidth="1"/>
    <col min="15" max="15" width="13" bestFit="1" customWidth="1"/>
    <col min="16" max="16" width="16.75" customWidth="1"/>
    <col min="17" max="17" width="0.75" customWidth="1"/>
    <col min="18" max="18" width="19.375" bestFit="1" customWidth="1"/>
    <col min="19" max="19" width="13" bestFit="1" customWidth="1"/>
    <col min="20" max="20" width="18.125" customWidth="1"/>
    <col min="21" max="21" width="4.125" customWidth="1"/>
  </cols>
  <sheetData>
    <row r="1" spans="1:22" s="110" customFormat="1" ht="30.75" customHeight="1" thickBot="1" x14ac:dyDescent="0.35">
      <c r="A1" s="164" t="s">
        <v>47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6"/>
    </row>
    <row r="2" spans="1:22" ht="8.25" customHeight="1" thickBot="1" x14ac:dyDescent="0.35">
      <c r="A2" s="22"/>
      <c r="B2" s="41"/>
      <c r="C2" s="41"/>
      <c r="D2" s="41"/>
      <c r="E2" s="41"/>
      <c r="F2" s="41"/>
      <c r="G2" s="41"/>
      <c r="H2" s="41"/>
      <c r="I2" s="48"/>
      <c r="J2" s="48"/>
      <c r="K2" s="41"/>
      <c r="L2" s="20"/>
    </row>
    <row r="3" spans="1:22" s="4" customFormat="1" ht="24.95" customHeight="1" thickTop="1" thickBot="1" x14ac:dyDescent="0.35">
      <c r="A3" s="182" t="s">
        <v>5</v>
      </c>
      <c r="B3" s="183"/>
      <c r="C3" s="183"/>
      <c r="D3" s="184">
        <v>8800000</v>
      </c>
      <c r="E3" s="185"/>
      <c r="F3" s="186"/>
      <c r="G3" s="49"/>
      <c r="H3" s="49"/>
      <c r="I3" s="50"/>
      <c r="J3" s="50"/>
      <c r="K3" s="49"/>
      <c r="L3" s="26"/>
      <c r="N3" s="190" t="s">
        <v>40</v>
      </c>
      <c r="O3" s="191"/>
      <c r="P3" s="191"/>
      <c r="Q3" s="192"/>
    </row>
    <row r="4" spans="1:22" s="4" customFormat="1" ht="24.95" customHeight="1" thickTop="1" thickBot="1" x14ac:dyDescent="0.35">
      <c r="A4" s="182" t="s">
        <v>6</v>
      </c>
      <c r="B4" s="183"/>
      <c r="C4" s="183"/>
      <c r="D4" s="184">
        <v>10000000</v>
      </c>
      <c r="E4" s="185"/>
      <c r="F4" s="186"/>
      <c r="G4" s="49"/>
      <c r="H4" s="49"/>
      <c r="I4" s="50"/>
      <c r="J4" s="50"/>
      <c r="K4" s="49"/>
      <c r="L4" s="26"/>
      <c r="N4" s="86" t="s">
        <v>66</v>
      </c>
    </row>
    <row r="5" spans="1:22" s="4" customFormat="1" ht="15" customHeight="1" thickTop="1" thickBot="1" x14ac:dyDescent="0.35">
      <c r="A5" s="27"/>
      <c r="B5" s="28"/>
      <c r="C5" s="28"/>
      <c r="D5" s="29"/>
      <c r="E5" s="29"/>
      <c r="F5" s="29"/>
      <c r="G5" s="49"/>
      <c r="H5" s="49"/>
      <c r="I5" s="50"/>
      <c r="J5" s="50"/>
      <c r="K5" s="49"/>
      <c r="L5" s="26"/>
    </row>
    <row r="6" spans="1:22" s="4" customFormat="1" ht="27.75" customHeight="1" x14ac:dyDescent="0.3">
      <c r="A6" s="219" t="s">
        <v>70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1"/>
      <c r="N6" s="219" t="s">
        <v>71</v>
      </c>
      <c r="O6" s="220"/>
      <c r="P6" s="220"/>
      <c r="Q6" s="220"/>
      <c r="R6" s="220"/>
      <c r="S6" s="220"/>
      <c r="T6" s="221"/>
    </row>
    <row r="7" spans="1:22" s="4" customFormat="1" ht="59.25" customHeight="1" thickBot="1" x14ac:dyDescent="0.35">
      <c r="A7" s="222" t="s">
        <v>84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4"/>
      <c r="N7" s="225" t="s">
        <v>48</v>
      </c>
      <c r="O7" s="171"/>
      <c r="P7" s="171"/>
      <c r="Q7" s="171"/>
      <c r="R7" s="171"/>
      <c r="S7" s="171"/>
      <c r="T7" s="226"/>
    </row>
    <row r="8" spans="1:22" s="4" customFormat="1" ht="11.25" customHeight="1" thickBot="1" x14ac:dyDescent="0.35">
      <c r="A8" s="27"/>
      <c r="B8" s="28"/>
      <c r="C8" s="28"/>
      <c r="D8" s="29"/>
      <c r="E8" s="29"/>
      <c r="F8" s="29"/>
      <c r="G8" s="49"/>
      <c r="H8" s="49"/>
      <c r="I8" s="50"/>
      <c r="J8" s="50"/>
      <c r="K8" s="49"/>
      <c r="L8" s="26"/>
      <c r="N8" s="134"/>
      <c r="O8" s="49"/>
      <c r="P8" s="49"/>
      <c r="Q8" s="49"/>
      <c r="R8" s="49"/>
      <c r="S8" s="49"/>
      <c r="T8" s="135"/>
    </row>
    <row r="9" spans="1:22" s="4" customFormat="1" ht="24.95" customHeight="1" thickTop="1" thickBot="1" x14ac:dyDescent="0.35">
      <c r="A9" s="111" t="s">
        <v>7</v>
      </c>
      <c r="B9" s="231" t="s">
        <v>8</v>
      </c>
      <c r="C9" s="231"/>
      <c r="D9" s="231"/>
      <c r="E9" s="231"/>
      <c r="F9" s="231"/>
      <c r="G9" s="79">
        <v>10</v>
      </c>
      <c r="H9" s="51"/>
      <c r="I9" s="232">
        <f>G9+G10+G11+G12</f>
        <v>100</v>
      </c>
      <c r="J9" s="232"/>
      <c r="K9" s="235" t="s">
        <v>78</v>
      </c>
      <c r="L9" s="31"/>
      <c r="N9" s="136" t="s">
        <v>52</v>
      </c>
      <c r="O9" s="79">
        <v>10</v>
      </c>
      <c r="P9" s="49"/>
      <c r="Q9" s="49"/>
      <c r="R9" s="49"/>
      <c r="S9" s="49"/>
      <c r="T9" s="135"/>
    </row>
    <row r="10" spans="1:22" s="4" customFormat="1" ht="24.95" customHeight="1" thickTop="1" thickBot="1" x14ac:dyDescent="0.35">
      <c r="A10" s="111" t="s">
        <v>7</v>
      </c>
      <c r="B10" s="231" t="s">
        <v>9</v>
      </c>
      <c r="C10" s="231"/>
      <c r="D10" s="231"/>
      <c r="E10" s="231"/>
      <c r="F10" s="231"/>
      <c r="G10" s="79">
        <f>O27+S27</f>
        <v>9</v>
      </c>
      <c r="H10" s="51"/>
      <c r="I10" s="233"/>
      <c r="J10" s="233"/>
      <c r="K10" s="236"/>
      <c r="L10" s="31"/>
      <c r="N10" s="136" t="s">
        <v>53</v>
      </c>
      <c r="O10" s="77">
        <f>O27+S27</f>
        <v>9</v>
      </c>
      <c r="P10" s="49"/>
      <c r="Q10" s="49"/>
      <c r="R10" s="244">
        <f>O9+O10+O11+O12</f>
        <v>100</v>
      </c>
      <c r="S10" s="210" t="s">
        <v>77</v>
      </c>
      <c r="T10" s="246"/>
    </row>
    <row r="11" spans="1:22" ht="23.25" customHeight="1" thickTop="1" thickBot="1" x14ac:dyDescent="0.35">
      <c r="A11" s="111" t="s">
        <v>7</v>
      </c>
      <c r="B11" s="231" t="s">
        <v>82</v>
      </c>
      <c r="C11" s="231"/>
      <c r="D11" s="231"/>
      <c r="E11" s="231"/>
      <c r="F11" s="231"/>
      <c r="G11" s="79">
        <v>1</v>
      </c>
      <c r="H11" s="51"/>
      <c r="I11" s="233"/>
      <c r="J11" s="233"/>
      <c r="K11" s="236"/>
      <c r="L11" s="31"/>
      <c r="N11" s="136" t="s">
        <v>83</v>
      </c>
      <c r="O11" s="79">
        <v>1</v>
      </c>
      <c r="P11" s="41"/>
      <c r="Q11" s="41"/>
      <c r="R11" s="245"/>
      <c r="S11" s="212"/>
      <c r="T11" s="247"/>
    </row>
    <row r="12" spans="1:22" ht="23.25" customHeight="1" thickTop="1" thickBot="1" x14ac:dyDescent="0.35">
      <c r="A12" s="111" t="s">
        <v>7</v>
      </c>
      <c r="B12" s="231" t="s">
        <v>10</v>
      </c>
      <c r="C12" s="231"/>
      <c r="D12" s="231"/>
      <c r="E12" s="231"/>
      <c r="F12" s="231"/>
      <c r="G12" s="78">
        <f>MAX(K20,75)</f>
        <v>80</v>
      </c>
      <c r="H12" s="51"/>
      <c r="I12" s="234"/>
      <c r="J12" s="234"/>
      <c r="K12" s="237"/>
      <c r="L12" s="31"/>
      <c r="N12" s="136" t="s">
        <v>54</v>
      </c>
      <c r="O12" s="78">
        <f>G12</f>
        <v>80</v>
      </c>
      <c r="P12" s="41"/>
      <c r="Q12" s="41"/>
      <c r="R12" s="41"/>
      <c r="S12" s="41"/>
      <c r="T12" s="137"/>
    </row>
    <row r="13" spans="1:22" ht="12" customHeight="1" thickTop="1" thickBot="1" x14ac:dyDescent="0.35">
      <c r="A13" s="125"/>
      <c r="B13" s="69"/>
      <c r="C13" s="69"/>
      <c r="D13" s="69"/>
      <c r="E13" s="69"/>
      <c r="F13" s="69"/>
      <c r="G13" s="126"/>
      <c r="H13" s="51"/>
      <c r="I13" s="70"/>
      <c r="J13" s="70"/>
      <c r="K13" s="71"/>
      <c r="L13" s="31"/>
      <c r="N13" s="138"/>
      <c r="O13" s="41"/>
      <c r="P13" s="41"/>
      <c r="Q13" s="41"/>
      <c r="R13" s="41"/>
      <c r="S13" s="41"/>
      <c r="T13" s="137"/>
    </row>
    <row r="14" spans="1:22" ht="23.25" customHeight="1" thickBot="1" x14ac:dyDescent="0.35">
      <c r="A14" s="216" t="s">
        <v>12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8"/>
      <c r="N14" s="227" t="s">
        <v>34</v>
      </c>
      <c r="O14" s="228"/>
      <c r="P14" s="41"/>
      <c r="Q14" s="41"/>
      <c r="R14" s="227" t="s">
        <v>35</v>
      </c>
      <c r="S14" s="228"/>
      <c r="T14" s="137"/>
      <c r="V14" s="109" t="s">
        <v>76</v>
      </c>
    </row>
    <row r="15" spans="1:22" ht="19.5" customHeight="1" thickBot="1" x14ac:dyDescent="0.35">
      <c r="A15" s="32"/>
      <c r="B15" s="7"/>
      <c r="C15" s="41"/>
      <c r="D15" s="41"/>
      <c r="E15" s="41"/>
      <c r="F15" s="41"/>
      <c r="G15" s="41"/>
      <c r="H15" s="41"/>
      <c r="I15" s="48"/>
      <c r="J15" s="48"/>
      <c r="K15" s="41"/>
      <c r="L15" s="20"/>
      <c r="N15" s="148" t="s">
        <v>85</v>
      </c>
      <c r="O15" s="106" t="s">
        <v>86</v>
      </c>
      <c r="P15" s="96" t="s">
        <v>19</v>
      </c>
      <c r="Q15" s="42"/>
      <c r="R15" s="105" t="s">
        <v>85</v>
      </c>
      <c r="S15" s="106" t="s">
        <v>86</v>
      </c>
      <c r="T15" s="139" t="s">
        <v>26</v>
      </c>
    </row>
    <row r="16" spans="1:22" ht="23.25" customHeight="1" thickBot="1" x14ac:dyDescent="0.35">
      <c r="A16" s="22"/>
      <c r="B16" s="41"/>
      <c r="C16" s="41"/>
      <c r="D16" s="41"/>
      <c r="E16" s="41"/>
      <c r="F16" s="41"/>
      <c r="G16" s="41"/>
      <c r="H16" s="41"/>
      <c r="I16" s="48"/>
      <c r="J16" s="48"/>
      <c r="K16" s="41"/>
      <c r="L16" s="20"/>
      <c r="N16" s="118" t="s">
        <v>21</v>
      </c>
      <c r="O16" s="107">
        <v>4.5</v>
      </c>
      <c r="P16" s="132">
        <v>1.4550000000000001</v>
      </c>
      <c r="Q16" s="43"/>
      <c r="R16" s="14" t="s">
        <v>29</v>
      </c>
      <c r="S16" s="107">
        <v>4.5</v>
      </c>
      <c r="T16" s="140">
        <v>1.4311</v>
      </c>
      <c r="V16" s="100" t="s">
        <v>65</v>
      </c>
    </row>
    <row r="17" spans="1:22" ht="23.25" customHeight="1" x14ac:dyDescent="0.3">
      <c r="A17" s="155"/>
      <c r="B17" s="156"/>
      <c r="C17" s="156"/>
      <c r="D17" s="156"/>
      <c r="E17" s="156"/>
      <c r="F17" s="156"/>
      <c r="G17" s="156"/>
      <c r="H17" s="156"/>
      <c r="I17" s="156"/>
      <c r="J17" s="48"/>
      <c r="K17" s="41"/>
      <c r="L17" s="20"/>
      <c r="N17" s="118" t="s">
        <v>20</v>
      </c>
      <c r="O17" s="13">
        <v>4.2</v>
      </c>
      <c r="P17" s="44" t="s">
        <v>39</v>
      </c>
      <c r="Q17" s="45"/>
      <c r="R17" s="14" t="s">
        <v>30</v>
      </c>
      <c r="S17" s="13">
        <v>4.2</v>
      </c>
      <c r="T17" s="141" t="s">
        <v>39</v>
      </c>
    </row>
    <row r="18" spans="1:22" ht="27" customHeight="1" x14ac:dyDescent="0.3">
      <c r="A18" s="155"/>
      <c r="B18" s="156"/>
      <c r="C18" s="156"/>
      <c r="D18" s="156"/>
      <c r="E18" s="156"/>
      <c r="F18" s="156"/>
      <c r="G18" s="156"/>
      <c r="H18" s="156"/>
      <c r="I18" s="156"/>
      <c r="J18" s="48"/>
      <c r="K18" s="41"/>
      <c r="L18" s="20"/>
      <c r="N18" s="118" t="s">
        <v>22</v>
      </c>
      <c r="O18" s="13">
        <v>4</v>
      </c>
      <c r="P18" s="41"/>
      <c r="Q18" s="41"/>
      <c r="R18" s="14" t="s">
        <v>31</v>
      </c>
      <c r="S18" s="13">
        <v>4</v>
      </c>
      <c r="T18" s="137"/>
    </row>
    <row r="19" spans="1:22" ht="23.25" customHeight="1" thickBot="1" x14ac:dyDescent="0.35">
      <c r="A19" s="46"/>
      <c r="B19" s="48"/>
      <c r="C19" s="48"/>
      <c r="D19" s="48"/>
      <c r="E19" s="48"/>
      <c r="F19" s="48"/>
      <c r="G19" s="57" t="s">
        <v>0</v>
      </c>
      <c r="H19" s="57"/>
      <c r="I19" s="48"/>
      <c r="J19" s="48"/>
      <c r="K19" s="41"/>
      <c r="L19" s="20"/>
      <c r="N19" s="118" t="s">
        <v>23</v>
      </c>
      <c r="O19" s="13">
        <v>3.5</v>
      </c>
      <c r="P19" s="41"/>
      <c r="Q19" s="41"/>
      <c r="R19" s="14" t="s">
        <v>32</v>
      </c>
      <c r="S19" s="13">
        <v>3.5</v>
      </c>
      <c r="T19" s="137"/>
    </row>
    <row r="20" spans="1:22" ht="37.5" customHeight="1" thickBot="1" x14ac:dyDescent="0.35">
      <c r="A20" s="33">
        <v>80</v>
      </c>
      <c r="B20" s="58" t="s">
        <v>2</v>
      </c>
      <c r="C20" s="59">
        <v>20</v>
      </c>
      <c r="D20" s="60" t="s">
        <v>3</v>
      </c>
      <c r="E20" s="59">
        <v>0.88</v>
      </c>
      <c r="F20" s="61" t="s">
        <v>2</v>
      </c>
      <c r="G20" s="72">
        <f>ROUND(D3/D4,4)</f>
        <v>0.88</v>
      </c>
      <c r="H20" s="60" t="s">
        <v>3</v>
      </c>
      <c r="I20" s="60">
        <v>100</v>
      </c>
      <c r="J20" s="62" t="s">
        <v>4</v>
      </c>
      <c r="K20" s="114">
        <f>A20-C20*(ABS((E20-G20)*I20))</f>
        <v>80</v>
      </c>
      <c r="L20" s="20"/>
      <c r="N20" s="142" t="s">
        <v>24</v>
      </c>
      <c r="O20" s="80">
        <v>3</v>
      </c>
      <c r="P20" s="41"/>
      <c r="Q20" s="41"/>
      <c r="R20" s="15" t="s">
        <v>33</v>
      </c>
      <c r="S20" s="80">
        <v>3</v>
      </c>
      <c r="T20" s="137"/>
    </row>
    <row r="21" spans="1:22" ht="24.95" customHeight="1" thickTop="1" thickBot="1" x14ac:dyDescent="0.35">
      <c r="A21" s="22"/>
      <c r="B21" s="41"/>
      <c r="C21" s="41"/>
      <c r="D21" s="41"/>
      <c r="E21" s="41"/>
      <c r="F21" s="41"/>
      <c r="G21" s="113" t="s">
        <v>1</v>
      </c>
      <c r="H21" s="56"/>
      <c r="I21" s="48"/>
      <c r="J21" s="48"/>
      <c r="K21" s="41"/>
      <c r="L21" s="20"/>
      <c r="N21" s="138"/>
      <c r="O21" s="41"/>
      <c r="P21" s="41"/>
      <c r="Q21" s="41"/>
      <c r="R21" s="41"/>
      <c r="S21" s="41"/>
      <c r="T21" s="137"/>
    </row>
    <row r="22" spans="1:22" ht="24.95" customHeight="1" thickBot="1" x14ac:dyDescent="0.35">
      <c r="A22" s="22"/>
      <c r="B22" s="41"/>
      <c r="C22" s="41"/>
      <c r="D22" s="41"/>
      <c r="E22" s="41"/>
      <c r="F22" s="41"/>
      <c r="G22" s="112">
        <f>G20</f>
        <v>0.88</v>
      </c>
      <c r="H22" s="64"/>
      <c r="I22" s="48"/>
      <c r="J22" s="48"/>
      <c r="K22" s="41"/>
      <c r="L22" s="20"/>
      <c r="N22" s="227" t="s">
        <v>36</v>
      </c>
      <c r="O22" s="228"/>
      <c r="P22" s="41"/>
      <c r="Q22" s="41"/>
      <c r="R22" s="227" t="s">
        <v>37</v>
      </c>
      <c r="S22" s="228"/>
      <c r="T22" s="137"/>
    </row>
    <row r="23" spans="1:22" ht="21.75" customHeight="1" thickTop="1" thickBot="1" x14ac:dyDescent="0.35">
      <c r="A23" s="22"/>
      <c r="B23" s="41"/>
      <c r="C23" s="41"/>
      <c r="D23" s="41"/>
      <c r="E23" s="41"/>
      <c r="F23" s="41"/>
      <c r="G23" s="63"/>
      <c r="H23" s="64"/>
      <c r="I23" s="48"/>
      <c r="J23" s="48"/>
      <c r="K23" s="41"/>
      <c r="L23" s="20"/>
      <c r="N23" s="143" t="s">
        <v>16</v>
      </c>
      <c r="O23" s="16">
        <v>100000000</v>
      </c>
      <c r="P23" s="68"/>
      <c r="Q23" s="41"/>
      <c r="R23" s="82" t="s">
        <v>27</v>
      </c>
      <c r="S23" s="16">
        <v>100000000</v>
      </c>
      <c r="T23" s="144"/>
    </row>
    <row r="24" spans="1:22" ht="24.95" customHeight="1" thickTop="1" thickBot="1" x14ac:dyDescent="0.35">
      <c r="A24" s="149" t="s">
        <v>51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1"/>
      <c r="N24" s="145" t="s">
        <v>17</v>
      </c>
      <c r="O24" s="17">
        <v>10000000</v>
      </c>
      <c r="P24" s="41"/>
      <c r="Q24" s="41"/>
      <c r="R24" s="83" t="s">
        <v>28</v>
      </c>
      <c r="S24" s="17">
        <v>10000000</v>
      </c>
      <c r="T24" s="137"/>
    </row>
    <row r="25" spans="1:22" ht="24.95" customHeight="1" thickTop="1" x14ac:dyDescent="0.3">
      <c r="A25" s="152" t="s">
        <v>13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4"/>
      <c r="N25" s="116" t="s">
        <v>18</v>
      </c>
      <c r="O25" s="18">
        <f>O24/O23</f>
        <v>0.1</v>
      </c>
      <c r="P25" s="41"/>
      <c r="Q25" s="41"/>
      <c r="R25" s="12" t="s">
        <v>59</v>
      </c>
      <c r="S25" s="18">
        <f>S23/S24</f>
        <v>10</v>
      </c>
      <c r="T25" s="137"/>
    </row>
    <row r="26" spans="1:22" ht="22.5" customHeight="1" thickBot="1" x14ac:dyDescent="0.35">
      <c r="A26" s="22"/>
      <c r="B26" s="41"/>
      <c r="C26" s="41"/>
      <c r="D26" s="41"/>
      <c r="E26" s="41"/>
      <c r="F26" s="41"/>
      <c r="G26" s="41"/>
      <c r="H26" s="41"/>
      <c r="I26" s="48"/>
      <c r="J26" s="48"/>
      <c r="K26" s="41"/>
      <c r="L26" s="20"/>
      <c r="N26" s="146" t="s">
        <v>25</v>
      </c>
      <c r="O26" s="93">
        <f>O25/$P$16</f>
        <v>6.8728522336769765E-2</v>
      </c>
      <c r="P26" s="91"/>
      <c r="Q26" s="91"/>
      <c r="R26" s="92" t="s">
        <v>25</v>
      </c>
      <c r="S26" s="93">
        <f>S25/$T$16</f>
        <v>6.9876318915519526</v>
      </c>
      <c r="T26" s="137"/>
    </row>
    <row r="27" spans="1:22" ht="27" customHeight="1" thickBot="1" x14ac:dyDescent="0.35">
      <c r="A27" s="22"/>
      <c r="B27" s="41"/>
      <c r="C27" s="41"/>
      <c r="D27" s="41"/>
      <c r="E27" s="66"/>
      <c r="F27" s="41"/>
      <c r="G27" s="67"/>
      <c r="H27" s="41"/>
      <c r="I27" s="48"/>
      <c r="J27" s="48"/>
      <c r="K27" s="41"/>
      <c r="L27" s="20"/>
      <c r="N27" s="128" t="s">
        <v>79</v>
      </c>
      <c r="O27" s="129">
        <f>IF(O26&lt;1,4.5,IF(AND(O26&gt;=1,O26&lt;1.3),4.2,IF(AND(O26&gt;=1.3,O26&lt;1.6),4,IF(AND(O26&gt;=1.6,O26&lt;1.9),3.5,IF(O26&gt;=1.9,3)))))</f>
        <v>4.5</v>
      </c>
      <c r="P27" s="127"/>
      <c r="Q27" s="127"/>
      <c r="R27" s="128" t="s">
        <v>79</v>
      </c>
      <c r="S27" s="129">
        <f>IF(S26&gt;1,4.5,IF(AND(S26&gt;=0.9,S26&lt;1),4.2,IF(AND(S26&gt;=0.8,S26&lt;0.9),4,IF(AND(S26&gt;=0.7,S26&lt;0.8),3.5,IF(S26&lt;0.7,3)))))</f>
        <v>4.5</v>
      </c>
      <c r="T27" s="147"/>
      <c r="V27" s="101" t="s">
        <v>67</v>
      </c>
    </row>
    <row r="28" spans="1:22" ht="5.25" customHeight="1" thickBot="1" x14ac:dyDescent="0.35">
      <c r="A28" s="155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7"/>
      <c r="N28" s="138"/>
      <c r="O28" s="41"/>
      <c r="P28" s="41"/>
      <c r="Q28" s="41"/>
      <c r="R28" s="41"/>
      <c r="S28" s="41"/>
      <c r="T28" s="137"/>
    </row>
    <row r="29" spans="1:22" ht="19.5" x14ac:dyDescent="0.3">
      <c r="A29" s="155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7"/>
      <c r="N29" s="238" t="s">
        <v>43</v>
      </c>
      <c r="O29" s="239"/>
      <c r="P29" s="239"/>
      <c r="Q29" s="239"/>
      <c r="R29" s="239"/>
      <c r="S29" s="239"/>
      <c r="T29" s="240"/>
    </row>
    <row r="30" spans="1:22" ht="18" thickBot="1" x14ac:dyDescent="0.35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7"/>
      <c r="N30" s="241" t="s">
        <v>44</v>
      </c>
      <c r="O30" s="242"/>
      <c r="P30" s="242"/>
      <c r="Q30" s="242"/>
      <c r="R30" s="242"/>
      <c r="S30" s="242"/>
      <c r="T30" s="243"/>
    </row>
    <row r="31" spans="1:22" x14ac:dyDescent="0.3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7"/>
      <c r="N31" s="229" t="s">
        <v>81</v>
      </c>
      <c r="O31" s="230"/>
      <c r="P31" s="41"/>
      <c r="Q31" s="41"/>
      <c r="R31" s="40"/>
      <c r="S31" s="40"/>
      <c r="T31" s="115"/>
    </row>
    <row r="32" spans="1:22" x14ac:dyDescent="0.3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7"/>
      <c r="N32" s="116" t="s">
        <v>80</v>
      </c>
      <c r="O32" s="73" t="s">
        <v>75</v>
      </c>
      <c r="P32" s="42"/>
      <c r="Q32" s="42"/>
      <c r="R32" s="40"/>
      <c r="S32" s="38"/>
      <c r="T32" s="117"/>
    </row>
    <row r="33" spans="1:20" x14ac:dyDescent="0.3">
      <c r="A33" s="22"/>
      <c r="B33" s="41"/>
      <c r="C33" s="41"/>
      <c r="D33" s="41"/>
      <c r="E33" s="41"/>
      <c r="F33" s="41"/>
      <c r="G33" s="41"/>
      <c r="H33" s="41"/>
      <c r="I33" s="48"/>
      <c r="J33" s="48"/>
      <c r="K33" s="41"/>
      <c r="L33" s="20"/>
      <c r="N33" s="116" t="s">
        <v>45</v>
      </c>
      <c r="O33" s="73">
        <v>1</v>
      </c>
      <c r="P33" s="43"/>
      <c r="Q33" s="43"/>
      <c r="R33" s="40"/>
      <c r="S33" s="38"/>
      <c r="T33" s="119"/>
    </row>
    <row r="34" spans="1:20" ht="17.25" thickBot="1" x14ac:dyDescent="0.35">
      <c r="A34" s="36"/>
      <c r="B34" s="24"/>
      <c r="C34" s="24"/>
      <c r="D34" s="24"/>
      <c r="E34" s="24"/>
      <c r="F34" s="24"/>
      <c r="G34" s="24"/>
      <c r="H34" s="24"/>
      <c r="I34" s="37"/>
      <c r="J34" s="37"/>
      <c r="K34" s="24"/>
      <c r="L34" s="25"/>
      <c r="N34" s="116" t="s">
        <v>49</v>
      </c>
      <c r="O34" s="73">
        <v>0.8</v>
      </c>
      <c r="P34" s="44"/>
      <c r="Q34" s="45"/>
      <c r="R34" s="40"/>
      <c r="S34" s="39"/>
      <c r="T34" s="120"/>
    </row>
    <row r="35" spans="1:20" ht="17.25" thickBot="1" x14ac:dyDescent="0.35">
      <c r="N35" s="130" t="s">
        <v>46</v>
      </c>
      <c r="O35" s="131">
        <v>0.5</v>
      </c>
      <c r="P35" s="121"/>
      <c r="Q35" s="121"/>
      <c r="R35" s="122"/>
      <c r="S35" s="123"/>
      <c r="T35" s="124"/>
    </row>
    <row r="36" spans="1:20" x14ac:dyDescent="0.3">
      <c r="O36" s="39"/>
    </row>
  </sheetData>
  <mergeCells count="30">
    <mergeCell ref="N31:O31"/>
    <mergeCell ref="B11:F11"/>
    <mergeCell ref="I9:J12"/>
    <mergeCell ref="K9:K12"/>
    <mergeCell ref="A24:L24"/>
    <mergeCell ref="A25:L25"/>
    <mergeCell ref="N29:T29"/>
    <mergeCell ref="N30:T30"/>
    <mergeCell ref="R10:R11"/>
    <mergeCell ref="S10:T11"/>
    <mergeCell ref="N22:O22"/>
    <mergeCell ref="R22:S22"/>
    <mergeCell ref="A28:L32"/>
    <mergeCell ref="B9:F9"/>
    <mergeCell ref="B10:F10"/>
    <mergeCell ref="B12:F12"/>
    <mergeCell ref="A14:L14"/>
    <mergeCell ref="A17:I18"/>
    <mergeCell ref="A6:L6"/>
    <mergeCell ref="N6:T6"/>
    <mergeCell ref="A7:L7"/>
    <mergeCell ref="N7:T7"/>
    <mergeCell ref="N14:O14"/>
    <mergeCell ref="R14:S14"/>
    <mergeCell ref="A1:T1"/>
    <mergeCell ref="A3:C3"/>
    <mergeCell ref="D3:F3"/>
    <mergeCell ref="A4:C4"/>
    <mergeCell ref="D4:F4"/>
    <mergeCell ref="N3:Q3"/>
  </mergeCells>
  <phoneticPr fontId="1" type="noConversion"/>
  <pageMargins left="0.51181102362204722" right="0.5118110236220472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계산식-1억미만</vt:lpstr>
      <vt:lpstr>계산식-1억~3억미만</vt:lpstr>
      <vt:lpstr>계산식-3억이상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PC</cp:lastModifiedBy>
  <cp:lastPrinted>2024-07-31T05:27:39Z</cp:lastPrinted>
  <dcterms:created xsi:type="dcterms:W3CDTF">2024-07-25T05:44:45Z</dcterms:created>
  <dcterms:modified xsi:type="dcterms:W3CDTF">2024-08-05T08:02:18Z</dcterms:modified>
</cp:coreProperties>
</file>